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26" i="7" l="1"/>
  <c r="C9" i="12" l="1"/>
  <c r="C11" i="12" s="1"/>
  <c r="C32" i="8" s="1"/>
  <c r="E32" i="8" s="1"/>
  <c r="C9" i="13" l="1"/>
  <c r="C26" i="8" s="1"/>
  <c r="F8" i="7" l="1"/>
  <c r="F25" i="7" s="1"/>
  <c r="F9" i="2" l="1"/>
  <c r="C9" i="10" s="1"/>
  <c r="C15" i="11" l="1"/>
  <c r="C29" i="8" s="1"/>
  <c r="C15" i="13"/>
  <c r="C27" i="8" s="1"/>
  <c r="C14" i="4"/>
  <c r="C25" i="8" s="1"/>
  <c r="C22" i="3"/>
  <c r="C23" i="8" s="1"/>
  <c r="F27" i="7"/>
  <c r="C18" i="8" s="1"/>
  <c r="C16" i="3"/>
  <c r="C22" i="8" s="1"/>
  <c r="C10" i="3"/>
  <c r="C21" i="8" s="1"/>
  <c r="C8" i="4"/>
  <c r="C24" i="8" s="1"/>
  <c r="C10" i="10"/>
  <c r="C17" i="8" s="1"/>
  <c r="F11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<sst xmlns="http://schemas.openxmlformats.org/spreadsheetml/2006/main" count="389" uniqueCount="203">
  <si>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</si>
  <si>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</si>
  <si>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</si>
  <si>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</si>
  <si>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</si>
  <si>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</si>
  <si>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</si>
  <si>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</si>
  <si>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</si>
  <si>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</si>
  <si>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</si>
  <si>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</si>
  <si>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</si>
  <si>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</si>
  <si>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</si>
  <si>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</si>
  <si>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</si>
  <si>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</si>
  <si>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</si>
  <si>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</si>
  <si>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</si>
  <si>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</si>
  <si>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</si>
  <si>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</si>
  <si>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</si>
  <si>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</si>
  <si>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</si>
  <si>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</si>
  <si>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</si>
  <si>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</si>
  <si>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</si>
  <si>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</si>
  <si>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</si>
  <si>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</si>
  <si>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</si>
  <si>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</si>
  <si>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</si>
  <si>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</si>
  <si>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</si>
  <si>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</si>
  <si>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</si>
  <si>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</si>
  <si>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</si>
  <si>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</si>
  <si>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</si>
  <si>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</si>
  <si>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</si>
  <si>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</si>
  <si>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</si>
  <si>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</si>
  <si>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</si>
  <si>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</si>
  <si>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</si>
  <si>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</si>
  <si>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</si>
  <si>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</si>
  <si>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</si>
  <si>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</si>
  <si>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</si>
  <si>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</si>
  <si>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</si>
  <si>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</si>
  <si>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</si>
  <si>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</si>
  <si>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</si>
  <si>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</si>
  <si>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</si>
  <si>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</si>
  <si>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</si>
  <si>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</si>
  <si>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</si>
  <si>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</si>
  <si>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</si>
  <si>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</si>
  <si>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</si>
  <si>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</si>
  <si>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</si>
  <si>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</si>
  <si>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</si>
  <si>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</si>
  <si>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</si>
  <si>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</si>
  <si>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</si>
  <si>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</si>
  <si>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</si>
  <si>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</si>
  <si>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</si>
  <si>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</si>
  <si>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</si>
  <si>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</si>
  <si>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</si>
  <si>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</si>
  <si>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</si>
  <si>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</si>
  <si>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</si>
  <si>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</si>
  <si>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</si>
  <si>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</si>
  <si>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</si>
  <si>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</si>
  <si>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</si>
  <si>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</si>
  <si>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</si>
  <si>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</si>
  <si>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</si>
  <si>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</si>
  <si>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</si>
  <si>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</si>
  <si>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</si>
  <si>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</si>
  <si>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</si>
  <si>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</si>
  <si>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</si>
  <si>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</si>
  <si>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</si>
  <si>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</si>
  <si>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</si>
  <si>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</si>
  <si>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</si>
  <si>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</si>
  <si>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</si>
  <si>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</si>
  <si>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</si>
  <si>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</si>
  <si>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</si>
  <si>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</si>
  <si>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</si>
  <si>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</si>
  <si>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</si>
  <si>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</si>
  <si>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</si>
  <si>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</si>
  <si>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</si>
  <si>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</si>
  <si>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</si>
  <si>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</si>
  <si>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</si>
  <si>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</si>
  <si>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</si>
  <si>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</si>
  <si>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</si>
  <si>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</si>
  <si>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</si>
  <si>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</si>
  <si>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</si>
  <si>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</si>
  <si>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</si>
  <si>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</si>
  <si>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</si>
  <si>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</si>
  <si>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</si>
  <si>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</si>
  <si>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</si>
  <si>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</si>
  <si>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</si>
  <si>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</si>
  <si>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</si>
  <si>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</si>
  <si>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</si>
  <si>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</si>
  <si>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</si>
  <si>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</si>
  <si>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</si>
  <si>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</si>
  <si>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</si>
  <si>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</si>
  <si>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</si>
  <si>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</si>
  <si>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</si>
  <si>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</si>
  <si>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</si>
  <si>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</si>
  <si>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</si>
  <si>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</si>
  <si>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</si>
  <si>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</si>
  <si>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</si>
  <si>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</si>
  <si>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</si>
  <si>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</si>
  <si>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</si>
  <si>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</si>
  <si>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</si>
  <si>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</si>
  <si>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</si>
  <si>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</si>
  <si>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</si>
  <si>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</si>
  <si>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Selskabet har ikke indberettet nogle gennemførte investeringer i 2014</t>
  </si>
  <si>
    <t>Køretøjer, små lastvogne (&lt; 3.500 kg.)</t>
  </si>
  <si>
    <t>Rådnetanke, slam, Konstruktioner</t>
  </si>
  <si>
    <t>Efterklaringstanke, Konstruktioner</t>
  </si>
  <si>
    <t>Efterklaringstanke, Mek/El</t>
  </si>
  <si>
    <t>Efterklaringstanke, SRO</t>
  </si>
  <si>
    <t>Beluftningstanke, Konstruktioner</t>
  </si>
  <si>
    <t>Indløb med riste, Konstruktioner</t>
  </si>
  <si>
    <t>Gasdisponering, Konstruktioner</t>
  </si>
  <si>
    <t>Forklaring, Konstruktioner</t>
  </si>
  <si>
    <t>Ejendomsskatter</t>
  </si>
  <si>
    <t>Spildevandsafgift</t>
  </si>
  <si>
    <t>Assens Rensning AS</t>
  </si>
  <si>
    <t>S005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</si>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</sst>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Assens Rensning AS</v>
      </c>
      <c r="B1" s="56"/>
      <c r="C1" s="56"/>
      <c r="D1" s="56"/>
      <c r="E1" s="56"/>
    </row>
    <row r="2" spans="1:5" x14ac:dyDescent="0.25">
      <c r="A2" s="222" t="str">
        <f>'1. Forside'!A2</f>
        <v>S005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Assens Rensning AS</v>
      </c>
      <c r="B1" s="26"/>
      <c r="C1" s="26"/>
      <c r="D1" s="26"/>
      <c r="E1" s="26"/>
    </row>
    <row r="2" spans="1:5" x14ac:dyDescent="0.25">
      <c r="A2" s="223" t="str">
        <f>'1. Forside'!A2</f>
        <v>S005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Assens Rensning AS</v>
      </c>
      <c r="B1" s="26"/>
      <c r="C1" s="26"/>
      <c r="D1" s="26"/>
      <c r="E1" s="26"/>
    </row>
    <row r="2" spans="1:5" x14ac:dyDescent="0.25">
      <c r="A2" s="223" t="str">
        <f>'1. Forside'!A2</f>
        <v>S005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986441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976441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153033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329500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-176467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Assens Rensning AS</v>
      </c>
      <c r="B1" s="26"/>
      <c r="C1" s="26"/>
      <c r="D1" s="26"/>
      <c r="E1" s="26"/>
    </row>
    <row r="2" spans="1:5" x14ac:dyDescent="0.25">
      <c r="A2" s="223" t="str">
        <f>'1. Forside'!A2</f>
        <v>S005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0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Rensning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27048406.743759997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6408695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1589485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1327500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9325680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-72008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-6960097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-7032105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2293575</v>
      </c>
      <c r="D27" s="79" t="s">
        <v>0</v>
      </c>
      <c r="E27" s="10">
        <f>IF(C27&lt;0,0,-C27)</f>
        <v>-2293575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22242272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22242272</v>
      </c>
      <c r="D36" s="79" t="s">
        <v>0</v>
      </c>
      <c r="E36" s="10">
        <f>-C36</f>
        <v>-22242272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2512559.7437599972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Assens Rensning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0</v>
      </c>
      <c r="F7" s="224" t="s">
        <v>0</v>
      </c>
      <c r="G7" s="225">
        <v>4403124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4403124</v>
      </c>
      <c r="H11" s="228" t="s">
        <v>0</v>
      </c>
      <c r="I11" s="55">
        <f>G11+I7-I8-I9</f>
        <v>4403124</v>
      </c>
      <c r="J11" s="228" t="s">
        <v>0</v>
      </c>
      <c r="K11" s="55">
        <f>K7-K8-K9+K10+I11</f>
        <v>4403124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Rensning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15132621.727482464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-57503.962564433365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15075117.764918031</v>
      </c>
      <c r="D13" s="79" t="s">
        <v>0</v>
      </c>
      <c r="E13" s="6">
        <f>C13</f>
        <v>15075117.764918031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6099149.5073964726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202</v>
      </c>
      <c r="C16" s="14">
        <f>'6. Gennemførte investeringer'!F11</f>
        <v>1722610.8633333335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-977833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investeringer'!F27</f>
        <v>2098333.3333333335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8942260.7040631399</v>
      </c>
      <c r="D19" s="79" t="s">
        <v>0</v>
      </c>
      <c r="E19" s="8">
        <f>C19</f>
        <v>8942260.7040631399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2163000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66500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466870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976441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-176467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3496344</v>
      </c>
      <c r="D30" s="79" t="s">
        <v>0</v>
      </c>
      <c r="E30" s="6">
        <f>C30</f>
        <v>3496344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2512559.7437599972</v>
      </c>
      <c r="D34" s="79" t="s">
        <v>0</v>
      </c>
      <c r="E34" s="12">
        <f>C34</f>
        <v>2512559.7437599972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30026282.212741166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1781923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16.850493659232843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Assens Rensning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15132621.727482464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15132621.727482464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15132621.727482464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-57503.962564433365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Assens Rensning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13192619.622019213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15075117.764918031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15132621.727482464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Assens Rensning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212613426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6099149.5073964726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6099149.5073964726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2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Assens Rensning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ht="26.25" x14ac:dyDescent="0.25">
      <c r="A8" s="26"/>
      <c r="B8" s="29" t="s">
        <v>188</v>
      </c>
      <c r="C8" s="30"/>
      <c r="D8" s="31"/>
      <c r="E8" s="32">
        <v>0</v>
      </c>
      <c r="F8" s="34">
        <v>0</v>
      </c>
      <c r="G8" s="35" t="s">
        <v>0</v>
      </c>
      <c r="H8" s="26"/>
    </row>
    <row r="9" spans="1:8" s="150" customFormat="1" x14ac:dyDescent="0.25">
      <c r="A9" s="26"/>
      <c r="B9" s="23" t="s">
        <v>72</v>
      </c>
      <c r="C9" s="160"/>
      <c r="D9" s="160"/>
      <c r="E9" s="160"/>
      <c r="F9" s="36">
        <f>SUM(F8:F8)</f>
        <v>0</v>
      </c>
      <c r="G9" s="37" t="s">
        <v>0</v>
      </c>
      <c r="H9" s="26"/>
    </row>
    <row r="10" spans="1:8" s="150" customFormat="1" x14ac:dyDescent="0.25">
      <c r="A10" s="26"/>
      <c r="B10" s="107" t="s">
        <v>136</v>
      </c>
      <c r="C10" s="161"/>
      <c r="D10" s="161"/>
      <c r="E10" s="161"/>
      <c r="F10" s="66">
        <v>1722610.8633333335</v>
      </c>
      <c r="G10" s="37" t="s">
        <v>0</v>
      </c>
      <c r="H10" s="26"/>
    </row>
    <row r="11" spans="1:8" s="150" customFormat="1" x14ac:dyDescent="0.25">
      <c r="A11" s="26"/>
      <c r="B11" s="39" t="s">
        <v>69</v>
      </c>
      <c r="C11" s="162"/>
      <c r="D11" s="162"/>
      <c r="E11" s="163"/>
      <c r="F11" s="38">
        <f>F9+F10</f>
        <v>1722610.8633333335</v>
      </c>
      <c r="G11" s="38" t="s">
        <v>0</v>
      </c>
      <c r="H11" s="26"/>
    </row>
    <row r="12" spans="1:8" s="150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50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50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50" customFormat="1" hidden="1" x14ac:dyDescent="0.25"/>
    <row r="16" spans="1:8" s="150" customFormat="1" hidden="1" x14ac:dyDescent="0.25"/>
    <row r="17" s="150" customFormat="1" hidden="1" x14ac:dyDescent="0.25"/>
    <row r="18" s="150" customFormat="1" ht="14.45" hidden="1" customHeight="1" x14ac:dyDescent="0.25"/>
    <row r="19" s="150" customFormat="1" ht="14.45" hidden="1" customHeight="1" x14ac:dyDescent="0.25"/>
    <row r="20" s="150" customFormat="1" ht="15" hidden="1" customHeight="1" x14ac:dyDescent="0.25"/>
    <row r="21" s="150" customFormat="1" ht="15" hidden="1" customHeight="1" x14ac:dyDescent="0.25"/>
    <row r="22" s="150" customFormat="1" ht="15" hidden="1" customHeight="1" x14ac:dyDescent="0.25"/>
    <row r="23" s="150" customFormat="1" ht="15" hidden="1" customHeight="1" x14ac:dyDescent="0.25"/>
    <row r="24" s="150" customFormat="1" ht="15" hidden="1" customHeight="1" x14ac:dyDescent="0.25"/>
    <row r="25" s="150" customFormat="1" hidden="1" x14ac:dyDescent="0.25"/>
    <row r="26" s="150" customFormat="1" hidden="1" x14ac:dyDescent="0.25"/>
    <row r="27" s="150" customFormat="1" hidden="1" x14ac:dyDescent="0.25"/>
    <row r="28" s="150" customFormat="1" hidden="1" x14ac:dyDescent="0.25"/>
    <row r="29" s="150" customFormat="1" hidden="1" x14ac:dyDescent="0.25"/>
    <row r="30" s="150" customFormat="1" hidden="1" x14ac:dyDescent="0.25"/>
    <row r="31" s="150" customFormat="1" hidden="1" x14ac:dyDescent="0.25"/>
    <row r="32" s="150" customFormat="1" hidden="1" x14ac:dyDescent="0.25"/>
    <row r="33" s="150" customFormat="1" hidden="1" x14ac:dyDescent="0.25"/>
    <row r="34" s="150" customFormat="1" hidden="1" x14ac:dyDescent="0.25"/>
    <row r="35" s="150" customFormat="1" hidden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Assens Rensning AS</v>
      </c>
      <c r="B1" s="164"/>
      <c r="C1" s="164"/>
      <c r="D1" s="164"/>
      <c r="E1" s="164"/>
    </row>
    <row r="2" spans="1:5" x14ac:dyDescent="0.25">
      <c r="A2" s="1" t="str">
        <f>'1. Forside'!A2</f>
        <v>S005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960833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17000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investeringer'!F9</f>
        <v>0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-977833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Assens Rensning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5</v>
      </c>
      <c r="E8" s="32">
        <v>300000</v>
      </c>
      <c r="F8" s="45">
        <f>E8/D8</f>
        <v>60000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>
        <v>2015</v>
      </c>
      <c r="D9" s="31">
        <v>60</v>
      </c>
      <c r="E9" s="32">
        <v>5000000</v>
      </c>
      <c r="F9" s="45">
        <f t="shared" ref="F9:F24" si="0">E9/D9</f>
        <v>83333.333333333328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>
        <v>2015</v>
      </c>
      <c r="D10" s="31">
        <v>60</v>
      </c>
      <c r="E10" s="32">
        <v>6000000</v>
      </c>
      <c r="F10" s="45">
        <f t="shared" si="0"/>
        <v>100000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>
        <v>2015</v>
      </c>
      <c r="D11" s="31">
        <v>20</v>
      </c>
      <c r="E11" s="32">
        <v>1000000</v>
      </c>
      <c r="F11" s="45">
        <f t="shared" si="0"/>
        <v>50000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>
        <v>2015</v>
      </c>
      <c r="D12" s="31">
        <v>10</v>
      </c>
      <c r="E12" s="32">
        <v>1000000</v>
      </c>
      <c r="F12" s="45">
        <f t="shared" si="0"/>
        <v>100000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>
        <v>2015</v>
      </c>
      <c r="D13" s="31">
        <v>60</v>
      </c>
      <c r="E13" s="32">
        <v>5000000</v>
      </c>
      <c r="F13" s="45">
        <f t="shared" si="0"/>
        <v>83333.333333333328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>
        <v>2015</v>
      </c>
      <c r="D14" s="31">
        <v>60</v>
      </c>
      <c r="E14" s="32">
        <v>300000</v>
      </c>
      <c r="F14" s="45">
        <f t="shared" si="0"/>
        <v>5000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>
        <v>2015</v>
      </c>
      <c r="D15" s="31">
        <v>60</v>
      </c>
      <c r="E15" s="32">
        <v>1400000</v>
      </c>
      <c r="F15" s="45">
        <f t="shared" si="0"/>
        <v>23333.333333333332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>
        <v>2016</v>
      </c>
      <c r="D16" s="31">
        <v>5</v>
      </c>
      <c r="E16" s="32">
        <v>100000</v>
      </c>
      <c r="F16" s="45">
        <f t="shared" si="0"/>
        <v>20000</v>
      </c>
      <c r="G16" s="35" t="s">
        <v>0</v>
      </c>
      <c r="H16" s="26"/>
    </row>
    <row r="17" spans="1:8" s="150" customFormat="1" x14ac:dyDescent="0.25">
      <c r="A17" s="26"/>
      <c r="B17" s="29" t="s">
        <v>190</v>
      </c>
      <c r="C17" s="30">
        <v>2016</v>
      </c>
      <c r="D17" s="31">
        <v>60</v>
      </c>
      <c r="E17" s="32">
        <v>17500000</v>
      </c>
      <c r="F17" s="45">
        <f t="shared" si="0"/>
        <v>291666.66666666669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>
        <v>2016</v>
      </c>
      <c r="D18" s="31">
        <v>60</v>
      </c>
      <c r="E18" s="32">
        <v>950000</v>
      </c>
      <c r="F18" s="45">
        <f t="shared" si="0"/>
        <v>15833.333333333334</v>
      </c>
      <c r="G18" s="35" t="s">
        <v>0</v>
      </c>
      <c r="H18" s="26"/>
    </row>
    <row r="19" spans="1:8" s="150" customFormat="1" x14ac:dyDescent="0.25">
      <c r="A19" s="26"/>
      <c r="B19" s="29" t="s">
        <v>191</v>
      </c>
      <c r="C19" s="30">
        <v>2016</v>
      </c>
      <c r="D19" s="31">
        <v>60</v>
      </c>
      <c r="E19" s="32">
        <v>21000000</v>
      </c>
      <c r="F19" s="45">
        <f t="shared" si="0"/>
        <v>350000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>
        <v>2016</v>
      </c>
      <c r="D20" s="31">
        <v>20</v>
      </c>
      <c r="E20" s="32">
        <v>3500000</v>
      </c>
      <c r="F20" s="45">
        <f t="shared" si="0"/>
        <v>175000</v>
      </c>
      <c r="G20" s="35" t="s">
        <v>0</v>
      </c>
      <c r="H20" s="26"/>
    </row>
    <row r="21" spans="1:8" s="150" customFormat="1" x14ac:dyDescent="0.25">
      <c r="A21" s="26"/>
      <c r="B21" s="29" t="s">
        <v>193</v>
      </c>
      <c r="C21" s="30">
        <v>2016</v>
      </c>
      <c r="D21" s="31">
        <v>10</v>
      </c>
      <c r="E21" s="32">
        <v>3500000</v>
      </c>
      <c r="F21" s="45">
        <f t="shared" si="0"/>
        <v>350000</v>
      </c>
      <c r="G21" s="35" t="s">
        <v>0</v>
      </c>
      <c r="H21" s="26"/>
    </row>
    <row r="22" spans="1:8" s="150" customFormat="1" x14ac:dyDescent="0.25">
      <c r="A22" s="26"/>
      <c r="B22" s="29" t="s">
        <v>194</v>
      </c>
      <c r="C22" s="30">
        <v>2016</v>
      </c>
      <c r="D22" s="31">
        <v>60</v>
      </c>
      <c r="E22" s="32">
        <v>17500000</v>
      </c>
      <c r="F22" s="45">
        <f t="shared" si="0"/>
        <v>291666.66666666669</v>
      </c>
      <c r="G22" s="35" t="s">
        <v>0</v>
      </c>
      <c r="H22" s="26"/>
    </row>
    <row r="23" spans="1:8" s="150" customFormat="1" x14ac:dyDescent="0.25">
      <c r="A23" s="26"/>
      <c r="B23" s="29" t="s">
        <v>195</v>
      </c>
      <c r="C23" s="30">
        <v>2016</v>
      </c>
      <c r="D23" s="31">
        <v>60</v>
      </c>
      <c r="E23" s="32">
        <v>1050000</v>
      </c>
      <c r="F23" s="45">
        <f t="shared" si="0"/>
        <v>17500</v>
      </c>
      <c r="G23" s="35" t="s">
        <v>0</v>
      </c>
      <c r="H23" s="26"/>
    </row>
    <row r="24" spans="1:8" s="150" customFormat="1" x14ac:dyDescent="0.25">
      <c r="A24" s="26"/>
      <c r="B24" s="29" t="s">
        <v>196</v>
      </c>
      <c r="C24" s="30">
        <v>2016</v>
      </c>
      <c r="D24" s="31">
        <v>60</v>
      </c>
      <c r="E24" s="32">
        <v>4900000</v>
      </c>
      <c r="F24" s="45">
        <f t="shared" si="0"/>
        <v>81666.666666666672</v>
      </c>
      <c r="G24" s="35" t="s">
        <v>0</v>
      </c>
      <c r="H24" s="26"/>
    </row>
    <row r="25" spans="1:8" s="150" customFormat="1" x14ac:dyDescent="0.25">
      <c r="A25" s="26"/>
      <c r="B25" s="109" t="s">
        <v>73</v>
      </c>
      <c r="C25" s="167"/>
      <c r="D25" s="168"/>
      <c r="E25" s="169"/>
      <c r="F25" s="46">
        <f>SUMIF(C8:C24,"2015",F8:F24)</f>
        <v>504999.99999999994</v>
      </c>
      <c r="G25" s="47" t="s">
        <v>0</v>
      </c>
      <c r="H25" s="26"/>
    </row>
    <row r="26" spans="1:8" s="150" customFormat="1" x14ac:dyDescent="0.25">
      <c r="A26" s="26"/>
      <c r="B26" s="107" t="s">
        <v>134</v>
      </c>
      <c r="C26" s="170"/>
      <c r="D26" s="171"/>
      <c r="E26" s="172"/>
      <c r="F26" s="46">
        <f>SUMIF(C8:C24,"2016",F8:F24)</f>
        <v>1593333.3333333335</v>
      </c>
      <c r="G26" s="47" t="s">
        <v>0</v>
      </c>
      <c r="H26" s="26"/>
    </row>
    <row r="27" spans="1:8" s="150" customFormat="1" x14ac:dyDescent="0.25">
      <c r="A27" s="26"/>
      <c r="B27" s="50" t="s">
        <v>36</v>
      </c>
      <c r="C27" s="173"/>
      <c r="D27" s="174"/>
      <c r="E27" s="174"/>
      <c r="F27" s="48">
        <f>F25+F26</f>
        <v>2098333.3333333335</v>
      </c>
      <c r="G27" s="49" t="s">
        <v>0</v>
      </c>
      <c r="H27" s="26"/>
    </row>
    <row r="28" spans="1:8" s="150" customFormat="1" x14ac:dyDescent="0.25">
      <c r="A28" s="26"/>
      <c r="B28" s="26"/>
      <c r="C28" s="16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175"/>
      <c r="G30" s="175"/>
      <c r="H30" s="2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t="12" hidden="1" customHeight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Assens Rensning AS</v>
      </c>
      <c r="B1" s="56"/>
      <c r="C1" s="56"/>
      <c r="D1" s="178"/>
      <c r="E1" s="56"/>
    </row>
    <row r="2" spans="1:5" x14ac:dyDescent="0.25">
      <c r="A2" s="222" t="str">
        <f>'1. Forside'!A2</f>
        <v>S005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198</v>
      </c>
      <c r="C8" s="51">
        <v>210000</v>
      </c>
      <c r="D8" s="182" t="s">
        <v>0</v>
      </c>
      <c r="E8" s="56"/>
    </row>
    <row r="9" spans="1:5" x14ac:dyDescent="0.25">
      <c r="A9" s="56"/>
      <c r="B9" s="207" t="s">
        <v>199</v>
      </c>
      <c r="C9" s="51">
        <v>1920000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2163000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39500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27000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66500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2395370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1928500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466870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2015-09-25T08:20:08Z</dcterms:modified>
</cp:coreProperties>
</file>