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510" windowWidth="15390" windowHeight="7575"/>
  </bookViews>
  <sheets>
    <sheet name="Forsyningssekr." sheetId="3" r:id="rId1"/>
    <sheet name="Oversigt bassiner" sheetId="1" r:id="rId2"/>
    <sheet name="Omkostninger til genopretning" sheetId="2" r:id="rId3"/>
  </sheets>
  <definedNames>
    <definedName name="_xlnm._FilterDatabase" localSheetId="1" hidden="1">'Oversigt bassiner'!$A$1:$R$43</definedName>
  </definedNames>
  <calcPr calcId="145621"/>
</workbook>
</file>

<file path=xl/calcChain.xml><?xml version="1.0" encoding="utf-8"?>
<calcChain xmlns="http://schemas.openxmlformats.org/spreadsheetml/2006/main">
  <c r="F30" i="3" l="1"/>
  <c r="G30" i="3"/>
  <c r="H30" i="3"/>
  <c r="I30" i="3"/>
  <c r="J30" i="3"/>
  <c r="K30" i="3"/>
  <c r="J94" i="3"/>
  <c r="F71" i="1" l="1"/>
  <c r="J110" i="3" l="1"/>
  <c r="J109" i="3"/>
  <c r="K110" i="3"/>
  <c r="K109" i="3"/>
  <c r="I108" i="3"/>
  <c r="J108" i="3"/>
  <c r="H107" i="3"/>
  <c r="I107" i="3"/>
  <c r="H106" i="3"/>
  <c r="H105" i="3"/>
  <c r="G105" i="3"/>
  <c r="G106" i="3"/>
  <c r="H104" i="3"/>
  <c r="G104" i="3"/>
  <c r="G103" i="3"/>
  <c r="F103" i="3"/>
  <c r="F102" i="3"/>
  <c r="E102" i="3"/>
  <c r="F101" i="3"/>
  <c r="E101" i="3"/>
  <c r="D100" i="3"/>
  <c r="E100" i="3"/>
  <c r="E30" i="3"/>
  <c r="D30" i="3" s="1"/>
  <c r="C30" i="3" s="1"/>
  <c r="B30" i="3" s="1"/>
  <c r="M30" i="3"/>
  <c r="L30" i="3"/>
  <c r="F13" i="1"/>
  <c r="L93" i="3" l="1"/>
  <c r="L92" i="3" l="1"/>
  <c r="L88" i="3"/>
  <c r="L83" i="3"/>
  <c r="L76" i="3"/>
  <c r="L12" i="3"/>
  <c r="C10" i="2" l="1"/>
  <c r="B4" i="2"/>
  <c r="B5" i="2"/>
  <c r="B6" i="2"/>
  <c r="B7" i="2"/>
  <c r="B8" i="2"/>
  <c r="B9" i="2"/>
  <c r="L44" i="3" l="1"/>
  <c r="L43" i="3"/>
  <c r="L42" i="3"/>
  <c r="L41" i="3"/>
  <c r="L91" i="3" l="1"/>
  <c r="L85" i="3"/>
  <c r="L84" i="3"/>
  <c r="F61" i="1"/>
  <c r="B10" i="2" l="1"/>
  <c r="F92" i="1"/>
  <c r="F93" i="1"/>
  <c r="F97" i="1"/>
  <c r="L110" i="3"/>
  <c r="L109" i="3"/>
  <c r="L108" i="3"/>
  <c r="L107" i="3"/>
  <c r="L106" i="3"/>
  <c r="L105" i="3"/>
  <c r="L104" i="3"/>
  <c r="L103" i="3"/>
  <c r="L102" i="3"/>
  <c r="L101" i="3"/>
  <c r="L100" i="3"/>
  <c r="L82" i="3"/>
  <c r="L81" i="3"/>
  <c r="L80" i="3"/>
  <c r="L79" i="3"/>
  <c r="L78" i="3"/>
  <c r="L77" i="3"/>
  <c r="L75" i="3"/>
  <c r="L74" i="3"/>
  <c r="L73" i="3"/>
  <c r="L72" i="3"/>
  <c r="L71" i="3"/>
  <c r="L70" i="3"/>
  <c r="L69" i="3"/>
  <c r="L68" i="3"/>
  <c r="L67" i="3"/>
  <c r="L66" i="3"/>
  <c r="L65" i="3"/>
  <c r="L64" i="3"/>
  <c r="L87" i="3"/>
  <c r="L63" i="3"/>
  <c r="L62" i="3"/>
  <c r="L61" i="3"/>
  <c r="F68" i="1"/>
  <c r="F48" i="1"/>
  <c r="F49" i="1"/>
  <c r="F51" i="1"/>
  <c r="F55" i="1"/>
  <c r="F57" i="1"/>
  <c r="F58" i="1"/>
  <c r="F59" i="1"/>
  <c r="F62" i="1"/>
  <c r="F73" i="1"/>
  <c r="F75" i="1"/>
  <c r="F78" i="1"/>
  <c r="F80" i="1"/>
  <c r="F82" i="1"/>
  <c r="F84" i="1"/>
  <c r="F85" i="1"/>
  <c r="F86" i="1"/>
  <c r="F47" i="1"/>
  <c r="L60" i="3"/>
  <c r="L59" i="3"/>
  <c r="L58" i="3"/>
  <c r="L57" i="3"/>
  <c r="L56" i="3"/>
  <c r="L55" i="3"/>
  <c r="L54" i="3"/>
  <c r="F40" i="1"/>
  <c r="F12" i="1"/>
  <c r="F24" i="1"/>
  <c r="F25" i="1"/>
  <c r="F18" i="1"/>
  <c r="F22" i="1"/>
  <c r="F28" i="1"/>
  <c r="F35" i="1"/>
  <c r="L37" i="3"/>
  <c r="L40" i="3"/>
  <c r="L36" i="3"/>
  <c r="L29" i="3"/>
  <c r="C11" i="2" l="1"/>
  <c r="M62" i="3" l="1"/>
  <c r="M93" i="3"/>
  <c r="K93" i="3" s="1"/>
  <c r="J93" i="3" s="1"/>
  <c r="I93" i="3" s="1"/>
  <c r="H93" i="3" s="1"/>
  <c r="G93" i="3" s="1"/>
  <c r="F93" i="3" s="1"/>
  <c r="E93" i="3" s="1"/>
  <c r="D93" i="3" s="1"/>
  <c r="C93" i="3" s="1"/>
  <c r="B93" i="3" s="1"/>
  <c r="M83" i="3"/>
  <c r="K83" i="3" s="1"/>
  <c r="J83" i="3" s="1"/>
  <c r="I83" i="3" s="1"/>
  <c r="H83" i="3" s="1"/>
  <c r="G83" i="3" s="1"/>
  <c r="F83" i="3" s="1"/>
  <c r="E83" i="3" s="1"/>
  <c r="D83" i="3" s="1"/>
  <c r="C83" i="3" s="1"/>
  <c r="B83" i="3" s="1"/>
  <c r="M88" i="3"/>
  <c r="K88" i="3" s="1"/>
  <c r="J88" i="3" s="1"/>
  <c r="I88" i="3" s="1"/>
  <c r="H88" i="3" s="1"/>
  <c r="G88" i="3" s="1"/>
  <c r="F88" i="3" s="1"/>
  <c r="E88" i="3" s="1"/>
  <c r="D88" i="3" s="1"/>
  <c r="C88" i="3" s="1"/>
  <c r="B88" i="3" s="1"/>
  <c r="M92" i="3"/>
  <c r="K92" i="3" s="1"/>
  <c r="J92" i="3" s="1"/>
  <c r="I92" i="3" s="1"/>
  <c r="H92" i="3" s="1"/>
  <c r="G92" i="3" s="1"/>
  <c r="F92" i="3" s="1"/>
  <c r="E92" i="3" s="1"/>
  <c r="D92" i="3" s="1"/>
  <c r="C92" i="3" s="1"/>
  <c r="B92" i="3" s="1"/>
  <c r="M100" i="3"/>
  <c r="M42" i="3"/>
  <c r="M43" i="3"/>
  <c r="M44" i="3"/>
  <c r="M41" i="3"/>
  <c r="M91" i="3"/>
  <c r="K91" i="3" s="1"/>
  <c r="J91" i="3" s="1"/>
  <c r="I91" i="3" s="1"/>
  <c r="H91" i="3" s="1"/>
  <c r="G91" i="3" s="1"/>
  <c r="F91" i="3" s="1"/>
  <c r="E91" i="3" s="1"/>
  <c r="D91" i="3" s="1"/>
  <c r="C91" i="3" s="1"/>
  <c r="B91" i="3" s="1"/>
  <c r="M84" i="3"/>
  <c r="K84" i="3" s="1"/>
  <c r="J84" i="3" s="1"/>
  <c r="I84" i="3" s="1"/>
  <c r="H84" i="3" s="1"/>
  <c r="G84" i="3" s="1"/>
  <c r="F84" i="3" s="1"/>
  <c r="E84" i="3" s="1"/>
  <c r="D84" i="3" s="1"/>
  <c r="C84" i="3" s="1"/>
  <c r="B84" i="3" s="1"/>
  <c r="M85" i="3"/>
  <c r="K85" i="3" s="1"/>
  <c r="J85" i="3" s="1"/>
  <c r="I85" i="3" s="1"/>
  <c r="H85" i="3" s="1"/>
  <c r="G85" i="3" s="1"/>
  <c r="F85" i="3" s="1"/>
  <c r="E85" i="3" s="1"/>
  <c r="D85" i="3" s="1"/>
  <c r="C85" i="3" s="1"/>
  <c r="B85" i="3" s="1"/>
  <c r="M108" i="3"/>
  <c r="M59" i="3"/>
  <c r="M56" i="3"/>
  <c r="M54" i="3"/>
  <c r="M103" i="3"/>
  <c r="M75" i="3"/>
  <c r="M107" i="3"/>
  <c r="M78" i="3"/>
  <c r="M82" i="3"/>
  <c r="M76" i="3"/>
  <c r="M81" i="3"/>
  <c r="M110" i="3"/>
  <c r="M68" i="3"/>
  <c r="M65" i="3"/>
  <c r="M63" i="3"/>
  <c r="M102" i="3"/>
  <c r="M72" i="3"/>
  <c r="M73" i="3"/>
  <c r="M80" i="3"/>
  <c r="M55" i="3"/>
  <c r="M64" i="3"/>
  <c r="M36" i="3"/>
  <c r="M40" i="3"/>
  <c r="M69" i="3"/>
  <c r="M104" i="3"/>
  <c r="M87" i="3"/>
  <c r="K87" i="3" s="1"/>
  <c r="J87" i="3" s="1"/>
  <c r="I87" i="3" s="1"/>
  <c r="H87" i="3" s="1"/>
  <c r="G87" i="3" s="1"/>
  <c r="F87" i="3" s="1"/>
  <c r="E87" i="3" s="1"/>
  <c r="D87" i="3" s="1"/>
  <c r="C87" i="3" s="1"/>
  <c r="B87" i="3" s="1"/>
  <c r="M105" i="3"/>
  <c r="M67" i="3"/>
  <c r="M29" i="3"/>
  <c r="M109" i="3"/>
  <c r="I109" i="3" s="1"/>
  <c r="H109" i="3" s="1"/>
  <c r="G109" i="3" s="1"/>
  <c r="F109" i="3" s="1"/>
  <c r="E109" i="3" s="1"/>
  <c r="D109" i="3" s="1"/>
  <c r="C109" i="3" s="1"/>
  <c r="B109" i="3" s="1"/>
  <c r="M74" i="3"/>
  <c r="M71" i="3"/>
  <c r="M101" i="3"/>
  <c r="M37" i="3"/>
  <c r="M58" i="3"/>
  <c r="M66" i="3"/>
  <c r="M70" i="3"/>
  <c r="M60" i="3"/>
  <c r="M106" i="3"/>
  <c r="M61" i="3"/>
  <c r="M57" i="3"/>
  <c r="M77" i="3"/>
  <c r="M79" i="3"/>
  <c r="I110" i="3"/>
  <c r="H110" i="3" s="1"/>
  <c r="G110" i="3" s="1"/>
  <c r="F110" i="3" s="1"/>
  <c r="E110" i="3" s="1"/>
  <c r="D110" i="3" s="1"/>
  <c r="C110" i="3" s="1"/>
  <c r="B110" i="3" s="1"/>
  <c r="L33" i="3"/>
  <c r="M33" i="3" s="1"/>
  <c r="L23" i="3"/>
  <c r="M23" i="3" s="1"/>
  <c r="F11" i="1"/>
  <c r="J42" i="3" l="1"/>
  <c r="I42" i="3" s="1"/>
  <c r="H42" i="3" s="1"/>
  <c r="G42" i="3" s="1"/>
  <c r="F42" i="3" s="1"/>
  <c r="E42" i="3" s="1"/>
  <c r="D42" i="3" s="1"/>
  <c r="C42" i="3" s="1"/>
  <c r="B42" i="3" s="1"/>
  <c r="K42" i="3"/>
  <c r="J43" i="3"/>
  <c r="I43" i="3" s="1"/>
  <c r="H43" i="3" s="1"/>
  <c r="G43" i="3" s="1"/>
  <c r="F43" i="3" s="1"/>
  <c r="E43" i="3" s="1"/>
  <c r="D43" i="3" s="1"/>
  <c r="C43" i="3" s="1"/>
  <c r="B43" i="3" s="1"/>
  <c r="K43" i="3"/>
  <c r="J41" i="3"/>
  <c r="I41" i="3" s="1"/>
  <c r="H41" i="3" s="1"/>
  <c r="G41" i="3" s="1"/>
  <c r="F41" i="3" s="1"/>
  <c r="E41" i="3" s="1"/>
  <c r="D41" i="3" s="1"/>
  <c r="C41" i="3" s="1"/>
  <c r="B41" i="3" s="1"/>
  <c r="K41" i="3"/>
  <c r="J44" i="3"/>
  <c r="I44" i="3" s="1"/>
  <c r="H44" i="3" s="1"/>
  <c r="G44" i="3" s="1"/>
  <c r="F44" i="3" s="1"/>
  <c r="E44" i="3" s="1"/>
  <c r="D44" i="3" s="1"/>
  <c r="C44" i="3" s="1"/>
  <c r="B44" i="3" s="1"/>
  <c r="K44" i="3"/>
  <c r="J37" i="3"/>
  <c r="H37" i="3"/>
  <c r="G37" i="3" s="1"/>
  <c r="F37" i="3" s="1"/>
  <c r="E37" i="3" s="1"/>
  <c r="D37" i="3" s="1"/>
  <c r="C37" i="3" s="1"/>
  <c r="B37" i="3" s="1"/>
  <c r="I37" i="3"/>
  <c r="E23" i="3"/>
  <c r="F23" i="3"/>
  <c r="I23" i="3"/>
  <c r="J23" i="3"/>
  <c r="D23" i="3"/>
  <c r="G23" i="3"/>
  <c r="H23" i="3"/>
  <c r="F29" i="3"/>
  <c r="G29" i="3"/>
  <c r="H29" i="3"/>
  <c r="E29" i="3"/>
  <c r="D29" i="3" s="1"/>
  <c r="C29" i="3" s="1"/>
  <c r="B29" i="3" s="1"/>
  <c r="I29" i="3"/>
  <c r="J29" i="3"/>
  <c r="F33" i="3"/>
  <c r="G33" i="3"/>
  <c r="E33" i="3"/>
  <c r="H33" i="3"/>
  <c r="I33" i="3"/>
  <c r="J33" i="3"/>
  <c r="I36" i="3"/>
  <c r="J36" i="3"/>
  <c r="H36" i="3"/>
  <c r="G36" i="3" s="1"/>
  <c r="F36" i="3" s="1"/>
  <c r="E36" i="3" s="1"/>
  <c r="D36" i="3" s="1"/>
  <c r="C36" i="3" s="1"/>
  <c r="B36" i="3" s="1"/>
  <c r="I40" i="3"/>
  <c r="J40" i="3"/>
  <c r="H40" i="3"/>
  <c r="G40" i="3" s="1"/>
  <c r="F40" i="3" s="1"/>
  <c r="E40" i="3" s="1"/>
  <c r="D40" i="3" s="1"/>
  <c r="C40" i="3" s="1"/>
  <c r="B40" i="3" s="1"/>
  <c r="I71" i="3"/>
  <c r="J71" i="3"/>
  <c r="I76" i="3"/>
  <c r="H76" i="3" s="1"/>
  <c r="G76" i="3" s="1"/>
  <c r="F76" i="3" s="1"/>
  <c r="E76" i="3" s="1"/>
  <c r="D76" i="3" s="1"/>
  <c r="C76" i="3" s="1"/>
  <c r="B76" i="3" s="1"/>
  <c r="J76" i="3"/>
  <c r="G61" i="3"/>
  <c r="F61" i="3" s="1"/>
  <c r="E61" i="3" s="1"/>
  <c r="D61" i="3" s="1"/>
  <c r="C61" i="3" s="1"/>
  <c r="B61" i="3" s="1"/>
  <c r="H61" i="3"/>
  <c r="G54" i="3"/>
  <c r="F54" i="3"/>
  <c r="I77" i="3"/>
  <c r="H77" i="3" s="1"/>
  <c r="G77" i="3" s="1"/>
  <c r="F77" i="3" s="1"/>
  <c r="E77" i="3" s="1"/>
  <c r="D77" i="3" s="1"/>
  <c r="C77" i="3" s="1"/>
  <c r="B77" i="3" s="1"/>
  <c r="J77" i="3"/>
  <c r="H69" i="3"/>
  <c r="G69" i="3" s="1"/>
  <c r="F69" i="3" s="1"/>
  <c r="E69" i="3" s="1"/>
  <c r="D69" i="3" s="1"/>
  <c r="C69" i="3" s="1"/>
  <c r="B69" i="3" s="1"/>
  <c r="I69" i="3"/>
  <c r="I75" i="3"/>
  <c r="H75" i="3" s="1"/>
  <c r="G75" i="3" s="1"/>
  <c r="F75" i="3" s="1"/>
  <c r="E75" i="3" s="1"/>
  <c r="D75" i="3" s="1"/>
  <c r="C75" i="3" s="1"/>
  <c r="B75" i="3" s="1"/>
  <c r="J75" i="3"/>
  <c r="I73" i="3"/>
  <c r="H73" i="3" s="1"/>
  <c r="G73" i="3" s="1"/>
  <c r="F73" i="3" s="1"/>
  <c r="E73" i="3" s="1"/>
  <c r="D73" i="3" s="1"/>
  <c r="C73" i="3" s="1"/>
  <c r="B73" i="3" s="1"/>
  <c r="J73" i="3"/>
  <c r="G62" i="3"/>
  <c r="F62" i="3" s="1"/>
  <c r="E62" i="3" s="1"/>
  <c r="D62" i="3" s="1"/>
  <c r="C62" i="3" s="1"/>
  <c r="B62" i="3" s="1"/>
  <c r="H62" i="3"/>
  <c r="G67" i="3"/>
  <c r="F67" i="3" s="1"/>
  <c r="E67" i="3" s="1"/>
  <c r="D67" i="3" s="1"/>
  <c r="C67" i="3" s="1"/>
  <c r="B67" i="3" s="1"/>
  <c r="H67" i="3"/>
  <c r="G58" i="3"/>
  <c r="F58" i="3"/>
  <c r="E58" i="3" s="1"/>
  <c r="D58" i="3" s="1"/>
  <c r="C58" i="3" s="1"/>
  <c r="B58" i="3" s="1"/>
  <c r="G65" i="3"/>
  <c r="F65" i="3" s="1"/>
  <c r="E65" i="3" s="1"/>
  <c r="D65" i="3" s="1"/>
  <c r="C65" i="3" s="1"/>
  <c r="B65" i="3" s="1"/>
  <c r="H65" i="3"/>
  <c r="J81" i="3"/>
  <c r="I81" i="3" s="1"/>
  <c r="H81" i="3" s="1"/>
  <c r="G81" i="3" s="1"/>
  <c r="F81" i="3" s="1"/>
  <c r="E81" i="3" s="1"/>
  <c r="D81" i="3" s="1"/>
  <c r="C81" i="3" s="1"/>
  <c r="B81" i="3" s="1"/>
  <c r="K81" i="3"/>
  <c r="F60" i="3"/>
  <c r="E60" i="3" s="1"/>
  <c r="D60" i="3" s="1"/>
  <c r="C60" i="3" s="1"/>
  <c r="B60" i="3" s="1"/>
  <c r="G60" i="3"/>
  <c r="J79" i="3"/>
  <c r="I79" i="3" s="1"/>
  <c r="H79" i="3" s="1"/>
  <c r="G79" i="3" s="1"/>
  <c r="F79" i="3" s="1"/>
  <c r="E79" i="3" s="1"/>
  <c r="D79" i="3" s="1"/>
  <c r="C79" i="3" s="1"/>
  <c r="B79" i="3" s="1"/>
  <c r="K79" i="3"/>
  <c r="J78" i="3"/>
  <c r="I78" i="3" s="1"/>
  <c r="H78" i="3" s="1"/>
  <c r="G78" i="3" s="1"/>
  <c r="F78" i="3" s="1"/>
  <c r="E78" i="3" s="1"/>
  <c r="D78" i="3" s="1"/>
  <c r="C78" i="3" s="1"/>
  <c r="B78" i="3" s="1"/>
  <c r="K78" i="3"/>
  <c r="I72" i="3"/>
  <c r="H72" i="3" s="1"/>
  <c r="G72" i="3" s="1"/>
  <c r="F72" i="3" s="1"/>
  <c r="E72" i="3" s="1"/>
  <c r="D72" i="3" s="1"/>
  <c r="C72" i="3" s="1"/>
  <c r="B72" i="3" s="1"/>
  <c r="J72" i="3"/>
  <c r="H68" i="3"/>
  <c r="G68" i="3" s="1"/>
  <c r="F68" i="3" s="1"/>
  <c r="E68" i="3" s="1"/>
  <c r="D68" i="3" s="1"/>
  <c r="C68" i="3" s="1"/>
  <c r="B68" i="3" s="1"/>
  <c r="I68" i="3"/>
  <c r="F56" i="3"/>
  <c r="E56" i="3" s="1"/>
  <c r="D56" i="3" s="1"/>
  <c r="C56" i="3" s="1"/>
  <c r="B56" i="3" s="1"/>
  <c r="G56" i="3"/>
  <c r="F59" i="3"/>
  <c r="E59" i="3" s="1"/>
  <c r="D59" i="3" s="1"/>
  <c r="C59" i="3" s="1"/>
  <c r="B59" i="3" s="1"/>
  <c r="G59" i="3"/>
  <c r="J80" i="3"/>
  <c r="I80" i="3" s="1"/>
  <c r="H80" i="3" s="1"/>
  <c r="G80" i="3" s="1"/>
  <c r="F80" i="3" s="1"/>
  <c r="E80" i="3" s="1"/>
  <c r="D80" i="3" s="1"/>
  <c r="C80" i="3" s="1"/>
  <c r="B80" i="3" s="1"/>
  <c r="K80" i="3"/>
  <c r="G66" i="3"/>
  <c r="F66" i="3" s="1"/>
  <c r="E66" i="3" s="1"/>
  <c r="D66" i="3" s="1"/>
  <c r="C66" i="3" s="1"/>
  <c r="B66" i="3" s="1"/>
  <c r="H66" i="3"/>
  <c r="G55" i="3"/>
  <c r="F55" i="3"/>
  <c r="E55" i="3" s="1"/>
  <c r="D55" i="3" s="1"/>
  <c r="C55" i="3" s="1"/>
  <c r="B55" i="3" s="1"/>
  <c r="G57" i="3"/>
  <c r="F57" i="3"/>
  <c r="E57" i="3" s="1"/>
  <c r="D57" i="3" s="1"/>
  <c r="C57" i="3" s="1"/>
  <c r="B57" i="3" s="1"/>
  <c r="J82" i="3"/>
  <c r="I82" i="3" s="1"/>
  <c r="H82" i="3" s="1"/>
  <c r="G82" i="3" s="1"/>
  <c r="F82" i="3" s="1"/>
  <c r="E82" i="3" s="1"/>
  <c r="D82" i="3" s="1"/>
  <c r="C82" i="3" s="1"/>
  <c r="B82" i="3" s="1"/>
  <c r="K82" i="3"/>
  <c r="H70" i="3"/>
  <c r="G70" i="3" s="1"/>
  <c r="F70" i="3" s="1"/>
  <c r="E70" i="3" s="1"/>
  <c r="D70" i="3" s="1"/>
  <c r="C70" i="3" s="1"/>
  <c r="B70" i="3" s="1"/>
  <c r="I70" i="3"/>
  <c r="I74" i="3"/>
  <c r="H74" i="3" s="1"/>
  <c r="G74" i="3" s="1"/>
  <c r="F74" i="3" s="1"/>
  <c r="E74" i="3" s="1"/>
  <c r="D74" i="3" s="1"/>
  <c r="C74" i="3" s="1"/>
  <c r="B74" i="3" s="1"/>
  <c r="J74" i="3"/>
  <c r="G63" i="3"/>
  <c r="F63" i="3" s="1"/>
  <c r="E63" i="3" s="1"/>
  <c r="D63" i="3" s="1"/>
  <c r="C63" i="3" s="1"/>
  <c r="B63" i="3" s="1"/>
  <c r="H63" i="3"/>
  <c r="G64" i="3"/>
  <c r="F64" i="3" s="1"/>
  <c r="E64" i="3" s="1"/>
  <c r="D64" i="3" s="1"/>
  <c r="C64" i="3" s="1"/>
  <c r="B64" i="3" s="1"/>
  <c r="H64" i="3"/>
  <c r="H108" i="3"/>
  <c r="G108" i="3" s="1"/>
  <c r="F108" i="3" s="1"/>
  <c r="E108" i="3" s="1"/>
  <c r="D108" i="3" s="1"/>
  <c r="C108" i="3" s="1"/>
  <c r="B108" i="3" s="1"/>
  <c r="K108" i="3"/>
  <c r="I103" i="3"/>
  <c r="E103" i="3"/>
  <c r="D103" i="3" s="1"/>
  <c r="C103" i="3" s="1"/>
  <c r="B103" i="3" s="1"/>
  <c r="J103" i="3"/>
  <c r="K103" i="3"/>
  <c r="H103" i="3"/>
  <c r="F106" i="3"/>
  <c r="E106" i="3" s="1"/>
  <c r="D106" i="3" s="1"/>
  <c r="C106" i="3" s="1"/>
  <c r="B106" i="3" s="1"/>
  <c r="J106" i="3"/>
  <c r="K106" i="3"/>
  <c r="I106" i="3"/>
  <c r="J105" i="3"/>
  <c r="F105" i="3"/>
  <c r="E105" i="3" s="1"/>
  <c r="D105" i="3" s="1"/>
  <c r="C105" i="3" s="1"/>
  <c r="B105" i="3" s="1"/>
  <c r="I105" i="3"/>
  <c r="K105" i="3"/>
  <c r="K104" i="3"/>
  <c r="F104" i="3"/>
  <c r="E104" i="3" s="1"/>
  <c r="D104" i="3" s="1"/>
  <c r="C104" i="3" s="1"/>
  <c r="B104" i="3" s="1"/>
  <c r="I104" i="3"/>
  <c r="J104" i="3"/>
  <c r="G107" i="3"/>
  <c r="F107" i="3" s="1"/>
  <c r="E107" i="3" s="1"/>
  <c r="D107" i="3" s="1"/>
  <c r="C107" i="3" s="1"/>
  <c r="B107" i="3" s="1"/>
  <c r="K107" i="3"/>
  <c r="J107" i="3"/>
  <c r="H102" i="3"/>
  <c r="K102" i="3"/>
  <c r="J102" i="3"/>
  <c r="G102" i="3"/>
  <c r="D102" i="3"/>
  <c r="C102" i="3" s="1"/>
  <c r="B102" i="3" s="1"/>
  <c r="I102" i="3"/>
  <c r="H101" i="3"/>
  <c r="I101" i="3"/>
  <c r="G101" i="3"/>
  <c r="D101" i="3"/>
  <c r="C101" i="3" s="1"/>
  <c r="B101" i="3" s="1"/>
  <c r="J101" i="3"/>
  <c r="K101" i="3"/>
  <c r="H100" i="3"/>
  <c r="I100" i="3"/>
  <c r="J100" i="3"/>
  <c r="K100" i="3"/>
  <c r="F100" i="3"/>
  <c r="G100" i="3"/>
  <c r="J70" i="3"/>
  <c r="K70" i="3"/>
  <c r="J65" i="3"/>
  <c r="I65" i="3"/>
  <c r="K65" i="3"/>
  <c r="K67" i="3"/>
  <c r="J67" i="3"/>
  <c r="I67" i="3"/>
  <c r="I66" i="3"/>
  <c r="K66" i="3"/>
  <c r="J66" i="3"/>
  <c r="I58" i="3"/>
  <c r="H58" i="3"/>
  <c r="K58" i="3"/>
  <c r="J58" i="3"/>
  <c r="J64" i="3"/>
  <c r="I64" i="3"/>
  <c r="K64" i="3"/>
  <c r="J56" i="3"/>
  <c r="I56" i="3"/>
  <c r="K56" i="3"/>
  <c r="H56" i="3"/>
  <c r="I55" i="3"/>
  <c r="H55" i="3"/>
  <c r="J55" i="3"/>
  <c r="K55" i="3"/>
  <c r="I61" i="3"/>
  <c r="K61" i="3"/>
  <c r="J61" i="3"/>
  <c r="H60" i="3"/>
  <c r="J60" i="3"/>
  <c r="I60" i="3"/>
  <c r="K60" i="3"/>
  <c r="H59" i="3"/>
  <c r="K59" i="3"/>
  <c r="I59" i="3"/>
  <c r="J59" i="3"/>
  <c r="K40" i="3"/>
  <c r="H57" i="3"/>
  <c r="I57" i="3"/>
  <c r="K57" i="3"/>
  <c r="J57" i="3"/>
  <c r="K37" i="3"/>
  <c r="K29" i="3"/>
  <c r="J69" i="3"/>
  <c r="K69" i="3"/>
  <c r="I62" i="3"/>
  <c r="J62" i="3"/>
  <c r="K62" i="3"/>
  <c r="K36" i="3"/>
  <c r="H54" i="3"/>
  <c r="K54" i="3"/>
  <c r="J54" i="3"/>
  <c r="I54" i="3"/>
  <c r="K63" i="3"/>
  <c r="I63" i="3"/>
  <c r="J63" i="3"/>
  <c r="K68" i="3"/>
  <c r="J68" i="3"/>
  <c r="E54" i="3" l="1"/>
  <c r="G111" i="3"/>
  <c r="J111" i="3"/>
  <c r="H111" i="3"/>
  <c r="F111" i="3"/>
  <c r="I111" i="3"/>
  <c r="K111" i="3"/>
  <c r="E111" i="3"/>
  <c r="L28" i="3"/>
  <c r="M28" i="3" s="1"/>
  <c r="L13" i="3"/>
  <c r="M13" i="3" s="1"/>
  <c r="L86" i="3"/>
  <c r="L21" i="3"/>
  <c r="M21" i="3" s="1"/>
  <c r="L22" i="3"/>
  <c r="M22" i="3" s="1"/>
  <c r="L6" i="3"/>
  <c r="L7" i="3"/>
  <c r="M7" i="3" s="1"/>
  <c r="L24" i="3"/>
  <c r="M24" i="3" s="1"/>
  <c r="L31" i="3"/>
  <c r="M31" i="3" s="1"/>
  <c r="L89" i="3"/>
  <c r="L90" i="3"/>
  <c r="L8" i="3"/>
  <c r="M8" i="3" s="1"/>
  <c r="L32" i="3"/>
  <c r="M32" i="3" s="1"/>
  <c r="L14" i="3"/>
  <c r="M14" i="3" s="1"/>
  <c r="L25" i="3"/>
  <c r="M25" i="3" s="1"/>
  <c r="L15" i="3"/>
  <c r="M15" i="3" s="1"/>
  <c r="L16" i="3"/>
  <c r="M16" i="3" s="1"/>
  <c r="L9" i="3"/>
  <c r="M9" i="3" s="1"/>
  <c r="L26" i="3"/>
  <c r="M26" i="3" s="1"/>
  <c r="L10" i="3"/>
  <c r="M10" i="3" s="1"/>
  <c r="L17" i="3"/>
  <c r="M17" i="3" s="1"/>
  <c r="L11" i="3"/>
  <c r="M11" i="3" s="1"/>
  <c r="L34" i="3"/>
  <c r="M34" i="3" s="1"/>
  <c r="L18" i="3"/>
  <c r="M18" i="3" s="1"/>
  <c r="L19" i="3"/>
  <c r="M19" i="3" s="1"/>
  <c r="M12" i="3"/>
  <c r="L38" i="3"/>
  <c r="M38" i="3" s="1"/>
  <c r="L39" i="3"/>
  <c r="M39" i="3" s="1"/>
  <c r="L35" i="3"/>
  <c r="M35" i="3" s="1"/>
  <c r="L27" i="3"/>
  <c r="M27" i="3" s="1"/>
  <c r="L20" i="3"/>
  <c r="M20" i="3" s="1"/>
  <c r="L5" i="3"/>
  <c r="D54" i="3" l="1"/>
  <c r="M90" i="3"/>
  <c r="K90" i="3" s="1"/>
  <c r="J90" i="3" s="1"/>
  <c r="I90" i="3" s="1"/>
  <c r="H90" i="3" s="1"/>
  <c r="G90" i="3" s="1"/>
  <c r="F90" i="3" s="1"/>
  <c r="E90" i="3" s="1"/>
  <c r="D90" i="3" s="1"/>
  <c r="C90" i="3" s="1"/>
  <c r="B90" i="3" s="1"/>
  <c r="M89" i="3"/>
  <c r="K89" i="3" s="1"/>
  <c r="J89" i="3" s="1"/>
  <c r="I89" i="3" s="1"/>
  <c r="H89" i="3" s="1"/>
  <c r="G89" i="3" s="1"/>
  <c r="F89" i="3" s="1"/>
  <c r="E89" i="3" s="1"/>
  <c r="D89" i="3" s="1"/>
  <c r="C89" i="3" s="1"/>
  <c r="B89" i="3" s="1"/>
  <c r="M5" i="3"/>
  <c r="B5" i="3" s="1"/>
  <c r="M86" i="3"/>
  <c r="K86" i="3" s="1"/>
  <c r="J86" i="3" s="1"/>
  <c r="M6" i="3"/>
  <c r="B6" i="3" s="1"/>
  <c r="E25" i="3"/>
  <c r="F25" i="3"/>
  <c r="G25" i="3"/>
  <c r="H25" i="3"/>
  <c r="I25" i="3"/>
  <c r="J25" i="3"/>
  <c r="D25" i="3"/>
  <c r="C25" i="3" s="1"/>
  <c r="B25" i="3" s="1"/>
  <c r="K25" i="3"/>
  <c r="B7" i="3"/>
  <c r="E24" i="3"/>
  <c r="F24" i="3"/>
  <c r="G24" i="3"/>
  <c r="H24" i="3"/>
  <c r="I24" i="3"/>
  <c r="J24" i="3"/>
  <c r="G17" i="3"/>
  <c r="H17" i="3"/>
  <c r="I17" i="3"/>
  <c r="J17" i="3"/>
  <c r="F17" i="3"/>
  <c r="C17" i="3"/>
  <c r="D17" i="3"/>
  <c r="E17" i="3"/>
  <c r="G32" i="3"/>
  <c r="H32" i="3"/>
  <c r="I32" i="3"/>
  <c r="J32" i="3"/>
  <c r="E32" i="3"/>
  <c r="F32" i="3"/>
  <c r="G22" i="3"/>
  <c r="H22" i="3"/>
  <c r="I22" i="3"/>
  <c r="D22" i="3"/>
  <c r="E22" i="3"/>
  <c r="F22" i="3"/>
  <c r="J22" i="3"/>
  <c r="I39" i="3"/>
  <c r="H39" i="3"/>
  <c r="J39" i="3"/>
  <c r="J38" i="3"/>
  <c r="H38" i="3"/>
  <c r="I38" i="3"/>
  <c r="F26" i="3"/>
  <c r="G26" i="3"/>
  <c r="H26" i="3"/>
  <c r="I26" i="3"/>
  <c r="E26" i="3"/>
  <c r="J26" i="3"/>
  <c r="D26" i="3"/>
  <c r="K13" i="3"/>
  <c r="D13" i="3"/>
  <c r="C13" i="3"/>
  <c r="E13" i="3"/>
  <c r="I13" i="3"/>
  <c r="J13" i="3"/>
  <c r="G13" i="3"/>
  <c r="H13" i="3"/>
  <c r="F13" i="3"/>
  <c r="E19" i="3"/>
  <c r="F19" i="3"/>
  <c r="C19" i="3"/>
  <c r="G19" i="3"/>
  <c r="H19" i="3"/>
  <c r="J19" i="3"/>
  <c r="D19" i="3"/>
  <c r="I19" i="3"/>
  <c r="H16" i="3"/>
  <c r="I16" i="3"/>
  <c r="J16" i="3"/>
  <c r="C16" i="3"/>
  <c r="E16" i="3"/>
  <c r="F16" i="3"/>
  <c r="G16" i="3"/>
  <c r="D16" i="3"/>
  <c r="J31" i="3"/>
  <c r="H31" i="3"/>
  <c r="I31" i="3"/>
  <c r="F31" i="3"/>
  <c r="E31" i="3"/>
  <c r="G31" i="3"/>
  <c r="H28" i="3"/>
  <c r="I28" i="3"/>
  <c r="E28" i="3"/>
  <c r="J28" i="3"/>
  <c r="F28" i="3"/>
  <c r="G28" i="3"/>
  <c r="F18" i="3"/>
  <c r="G18" i="3"/>
  <c r="H18" i="3"/>
  <c r="C18" i="3"/>
  <c r="I18" i="3"/>
  <c r="D18" i="3"/>
  <c r="E18" i="3"/>
  <c r="J18" i="3"/>
  <c r="I15" i="3"/>
  <c r="J15" i="3"/>
  <c r="C15" i="3"/>
  <c r="D15" i="3"/>
  <c r="E15" i="3"/>
  <c r="F15" i="3"/>
  <c r="G15" i="3"/>
  <c r="H15" i="3"/>
  <c r="D24" i="3"/>
  <c r="D20" i="3"/>
  <c r="C20" i="3"/>
  <c r="E20" i="3"/>
  <c r="F20" i="3"/>
  <c r="G20" i="3"/>
  <c r="H20" i="3"/>
  <c r="I20" i="3"/>
  <c r="J20" i="3"/>
  <c r="I34" i="3"/>
  <c r="J34" i="3"/>
  <c r="G34" i="3"/>
  <c r="H34" i="3"/>
  <c r="E34" i="3"/>
  <c r="F34" i="3"/>
  <c r="D27" i="3"/>
  <c r="E27" i="3"/>
  <c r="F27" i="3"/>
  <c r="G27" i="3"/>
  <c r="J27" i="3"/>
  <c r="H27" i="3"/>
  <c r="I27" i="3"/>
  <c r="J14" i="3"/>
  <c r="D14" i="3"/>
  <c r="E14" i="3"/>
  <c r="F14" i="3"/>
  <c r="C14" i="3"/>
  <c r="G14" i="3"/>
  <c r="H14" i="3"/>
  <c r="I14" i="3"/>
  <c r="I21" i="3"/>
  <c r="J21" i="3"/>
  <c r="D21" i="3"/>
  <c r="F21" i="3"/>
  <c r="G21" i="3"/>
  <c r="H21" i="3"/>
  <c r="E21" i="3"/>
  <c r="F35" i="3"/>
  <c r="E35" i="3"/>
  <c r="G35" i="3"/>
  <c r="H35" i="3"/>
  <c r="I35" i="3"/>
  <c r="J35" i="3"/>
  <c r="E7" i="3"/>
  <c r="F7" i="3"/>
  <c r="G7" i="3"/>
  <c r="H7" i="3"/>
  <c r="I7" i="3"/>
  <c r="J7" i="3"/>
  <c r="C7" i="3"/>
  <c r="D7" i="3"/>
  <c r="E11" i="3"/>
  <c r="F11" i="3"/>
  <c r="G11" i="3"/>
  <c r="B11" i="3"/>
  <c r="H11" i="3"/>
  <c r="I11" i="3"/>
  <c r="J11" i="3"/>
  <c r="C11" i="3"/>
  <c r="D11" i="3"/>
  <c r="E8" i="3"/>
  <c r="F8" i="3"/>
  <c r="G8" i="3"/>
  <c r="H8" i="3"/>
  <c r="I8" i="3"/>
  <c r="J8" i="3"/>
  <c r="C8" i="3"/>
  <c r="B8" i="3"/>
  <c r="D8" i="3"/>
  <c r="E12" i="3"/>
  <c r="F12" i="3"/>
  <c r="G12" i="3"/>
  <c r="H12" i="3"/>
  <c r="B12" i="3"/>
  <c r="I12" i="3"/>
  <c r="J12" i="3"/>
  <c r="C12" i="3"/>
  <c r="D12" i="3"/>
  <c r="E9" i="3"/>
  <c r="B9" i="3"/>
  <c r="F9" i="3"/>
  <c r="G9" i="3"/>
  <c r="H9" i="3"/>
  <c r="I9" i="3"/>
  <c r="J9" i="3"/>
  <c r="C9" i="3"/>
  <c r="D9" i="3"/>
  <c r="E10" i="3"/>
  <c r="F10" i="3"/>
  <c r="B10" i="3"/>
  <c r="G10" i="3"/>
  <c r="H10" i="3"/>
  <c r="I10" i="3"/>
  <c r="J10" i="3"/>
  <c r="C10" i="3"/>
  <c r="D10" i="3"/>
  <c r="C100" i="3"/>
  <c r="D111" i="3"/>
  <c r="K38" i="3"/>
  <c r="K39" i="3"/>
  <c r="F38" i="1"/>
  <c r="I86" i="3" l="1"/>
  <c r="I94" i="3" s="1"/>
  <c r="C54" i="3"/>
  <c r="F5" i="3"/>
  <c r="G5" i="3"/>
  <c r="H5" i="3"/>
  <c r="H45" i="3" s="1"/>
  <c r="I5" i="3"/>
  <c r="J5" i="3"/>
  <c r="C5" i="3"/>
  <c r="E5" i="3"/>
  <c r="D5" i="3"/>
  <c r="F6" i="3"/>
  <c r="G6" i="3"/>
  <c r="C6" i="3"/>
  <c r="D6" i="3"/>
  <c r="E6" i="3"/>
  <c r="H6" i="3"/>
  <c r="I6" i="3"/>
  <c r="J6" i="3"/>
  <c r="C111" i="3"/>
  <c r="B100" i="3"/>
  <c r="B111" i="3" s="1"/>
  <c r="K33" i="3"/>
  <c r="D33" i="3"/>
  <c r="C33" i="3" s="1"/>
  <c r="B33" i="3" s="1"/>
  <c r="K28" i="3"/>
  <c r="K34" i="3"/>
  <c r="K35" i="3"/>
  <c r="K31" i="3"/>
  <c r="K32" i="3"/>
  <c r="K27" i="3"/>
  <c r="K6" i="3"/>
  <c r="K22" i="3"/>
  <c r="K5" i="3"/>
  <c r="C23" i="3"/>
  <c r="B23" i="3" s="1"/>
  <c r="K23" i="3"/>
  <c r="K21" i="3"/>
  <c r="K26" i="3"/>
  <c r="K24" i="3"/>
  <c r="K20" i="3"/>
  <c r="K19" i="3"/>
  <c r="K16" i="3"/>
  <c r="K15" i="3"/>
  <c r="K17" i="3"/>
  <c r="K18" i="3"/>
  <c r="K12" i="3"/>
  <c r="K7" i="3"/>
  <c r="K8" i="3"/>
  <c r="K10" i="3"/>
  <c r="K14" i="3"/>
  <c r="K11" i="3"/>
  <c r="K9" i="3"/>
  <c r="F100" i="1"/>
  <c r="K45" i="3" l="1"/>
  <c r="J45" i="3"/>
  <c r="I45" i="3"/>
  <c r="H86" i="3"/>
  <c r="G86" i="3" s="1"/>
  <c r="F86" i="3" s="1"/>
  <c r="E86" i="3" s="1"/>
  <c r="D86" i="3" s="1"/>
  <c r="C86" i="3" s="1"/>
  <c r="B86" i="3" s="1"/>
  <c r="B54" i="3"/>
  <c r="F5" i="1"/>
  <c r="F6" i="1"/>
  <c r="F7" i="1"/>
  <c r="F8" i="1"/>
  <c r="F9" i="1"/>
  <c r="F10" i="1"/>
  <c r="F15" i="1"/>
  <c r="F16" i="1"/>
  <c r="F17" i="1"/>
  <c r="F69" i="1"/>
  <c r="F19" i="1"/>
  <c r="F21" i="1"/>
  <c r="F23" i="1"/>
  <c r="F26" i="1"/>
  <c r="F27" i="1"/>
  <c r="F70" i="1"/>
  <c r="F31" i="1"/>
  <c r="F32" i="1"/>
  <c r="F33" i="1"/>
  <c r="F34" i="1"/>
  <c r="F36" i="1"/>
  <c r="F37" i="1"/>
  <c r="F39" i="1"/>
  <c r="F41" i="1"/>
  <c r="F43" i="1"/>
  <c r="F4" i="1"/>
  <c r="G38" i="3" l="1"/>
  <c r="D32" i="3"/>
  <c r="C32" i="3" s="1"/>
  <c r="B32" i="3" s="1"/>
  <c r="D28" i="3"/>
  <c r="C27" i="3"/>
  <c r="B27" i="3" s="1"/>
  <c r="G39" i="3"/>
  <c r="F39" i="3" s="1"/>
  <c r="E39" i="3" s="1"/>
  <c r="D39" i="3" s="1"/>
  <c r="C39" i="3" s="1"/>
  <c r="B39" i="3" s="1"/>
  <c r="D34" i="3"/>
  <c r="C34" i="3" s="1"/>
  <c r="B34" i="3" s="1"/>
  <c r="D35" i="3"/>
  <c r="C35" i="3" s="1"/>
  <c r="B35" i="3" s="1"/>
  <c r="C21" i="3"/>
  <c r="C22" i="3"/>
  <c r="B22" i="3" s="1"/>
  <c r="D31" i="3"/>
  <c r="C31" i="3" s="1"/>
  <c r="B31" i="3" s="1"/>
  <c r="C26" i="3"/>
  <c r="B26" i="3" s="1"/>
  <c r="B20" i="3"/>
  <c r="B16" i="3"/>
  <c r="B15" i="3"/>
  <c r="B14" i="3"/>
  <c r="B13" i="3"/>
  <c r="B19" i="3"/>
  <c r="C24" i="3"/>
  <c r="B24" i="3" s="1"/>
  <c r="B17" i="3"/>
  <c r="B18" i="3"/>
  <c r="G45" i="3" l="1"/>
  <c r="F38" i="3"/>
  <c r="F45" i="3" s="1"/>
  <c r="B21" i="3"/>
  <c r="C28" i="3"/>
  <c r="B28" i="3" s="1"/>
  <c r="K73" i="3"/>
  <c r="K74" i="3"/>
  <c r="K75" i="3"/>
  <c r="E38" i="3" l="1"/>
  <c r="E45" i="3" s="1"/>
  <c r="K77" i="3"/>
  <c r="K76" i="3"/>
  <c r="K72" i="3"/>
  <c r="K71" i="3"/>
  <c r="K94" i="3" s="1"/>
  <c r="D38" i="3" l="1"/>
  <c r="D45" i="3" s="1"/>
  <c r="K116" i="3"/>
  <c r="J116" i="3"/>
  <c r="H71" i="3"/>
  <c r="H94" i="3" s="1"/>
  <c r="I116" i="3"/>
  <c r="C38" i="3" l="1"/>
  <c r="C45" i="3" s="1"/>
  <c r="G71" i="3"/>
  <c r="G94" i="3" s="1"/>
  <c r="H116" i="3"/>
  <c r="B38" i="3" l="1"/>
  <c r="B45" i="3" s="1"/>
  <c r="F71" i="3"/>
  <c r="F94" i="3" s="1"/>
  <c r="G116" i="3"/>
  <c r="E71" i="3" l="1"/>
  <c r="E94" i="3" s="1"/>
  <c r="F116" i="3"/>
  <c r="D71" i="3" l="1"/>
  <c r="D94" i="3" s="1"/>
  <c r="E116" i="3"/>
  <c r="C71" i="3" l="1"/>
  <c r="C94" i="3" s="1"/>
  <c r="D116" i="3"/>
  <c r="B71" i="3" l="1"/>
  <c r="B94" i="3" s="1"/>
  <c r="C116" i="3"/>
  <c r="B116" i="3" l="1"/>
</calcChain>
</file>

<file path=xl/sharedStrings.xml><?xml version="1.0" encoding="utf-8"?>
<sst xmlns="http://schemas.openxmlformats.org/spreadsheetml/2006/main" count="679" uniqueCount="226">
  <si>
    <t>Nr.</t>
  </si>
  <si>
    <t>Navn</t>
  </si>
  <si>
    <t>-</t>
  </si>
  <si>
    <t>Lilleskovvej 69</t>
  </si>
  <si>
    <t>Egebjergvej 25</t>
  </si>
  <si>
    <t>Kildensmindevej</t>
  </si>
  <si>
    <t>Pindsende 30</t>
  </si>
  <si>
    <t>Tallerup Alle 10 A</t>
  </si>
  <si>
    <t>Gelstedvej 13</t>
  </si>
  <si>
    <t>Kirsebærhaven 7</t>
  </si>
  <si>
    <t>Indre Ringvej 22</t>
  </si>
  <si>
    <t>Smedevænget</t>
  </si>
  <si>
    <t>Duedalen 53</t>
  </si>
  <si>
    <t>Lyngmosen 9</t>
  </si>
  <si>
    <t>Skovkrogen 3</t>
  </si>
  <si>
    <t>Koelbjergvænget 3</t>
  </si>
  <si>
    <t>Knarreborgvej km10-8</t>
  </si>
  <si>
    <t>Assensvej</t>
  </si>
  <si>
    <t>Holmehavegyden 60</t>
  </si>
  <si>
    <t>Møllerhusstien 5</t>
  </si>
  <si>
    <t>Skovvangsvej 47</t>
  </si>
  <si>
    <t xml:space="preserve">Åbanken </t>
  </si>
  <si>
    <t>Skovkrogen 2</t>
  </si>
  <si>
    <t>Møllegårdsvej 45</t>
  </si>
  <si>
    <t>Landevejen 75</t>
  </si>
  <si>
    <t>Springenbjergvej 21</t>
  </si>
  <si>
    <t>Strandbyvej 27</t>
  </si>
  <si>
    <t>Gl. kommune</t>
  </si>
  <si>
    <t>Matrikelnummer
og
ejerlav</t>
  </si>
  <si>
    <t>2h, Tallerupgård, Tommerup</t>
  </si>
  <si>
    <t>4a, Flemløse By, Flemløse</t>
  </si>
  <si>
    <t>23ø, Køng By, Køng</t>
  </si>
  <si>
    <t>15br, Haarby By, Haarby</t>
  </si>
  <si>
    <t>15dx, Haarby By, Haarby</t>
  </si>
  <si>
    <t>12a, Jordløse By, Jordløse</t>
  </si>
  <si>
    <t>2p, Haarby By, Haarby</t>
  </si>
  <si>
    <t>Mosevangen 25</t>
  </si>
  <si>
    <t>7000a</t>
  </si>
  <si>
    <t>3u, Hækkebølle By, Rørup</t>
  </si>
  <si>
    <t>47a, Skydebjerg By, Skydebjerg</t>
  </si>
  <si>
    <t>3eb, Skydebjerg By, Aarup</t>
  </si>
  <si>
    <t>4r, Ørsbjerg By, Kerte</t>
  </si>
  <si>
    <t>16f, Skydebjerg By, Aarup</t>
  </si>
  <si>
    <t>17cc, Skydebjerg By, Aarup</t>
  </si>
  <si>
    <t>49a, Skydebjerg By, Skydebjerg</t>
  </si>
  <si>
    <t>8d, Ørsbjerg By, Kerte</t>
  </si>
  <si>
    <t>8b, Follesled, Kærum</t>
  </si>
  <si>
    <t>7000 o</t>
  </si>
  <si>
    <t>186, Assens Markjorde</t>
  </si>
  <si>
    <t>101r, Assens Markjorde</t>
  </si>
  <si>
    <t>6a, Barløse By, Barløse</t>
  </si>
  <si>
    <t>Stensledgårdsparken</t>
  </si>
  <si>
    <t>17d, Verninge By, Verninge</t>
  </si>
  <si>
    <t>5m, Koelbjerg By, Vissenbjerg</t>
  </si>
  <si>
    <t>4b, Verninge Præstegård, Verninge</t>
  </si>
  <si>
    <t>2n, Kildebjerg, Vissenbjerg</t>
  </si>
  <si>
    <t>16a, Brylle By, Brylle</t>
  </si>
  <si>
    <t>9ax, Tommerup By, Tommerup</t>
  </si>
  <si>
    <t>4bk, Verninge By, Verninge</t>
  </si>
  <si>
    <t>1ai, Gadsbølle By, Vissenbjerg</t>
  </si>
  <si>
    <t>3Z, Andebølle By, Vissenbjerg</t>
  </si>
  <si>
    <t>10æ, Skalbjerg By, Vissenbjerg</t>
  </si>
  <si>
    <t>11e, Koelbjerg By, Vissenbjerg</t>
  </si>
  <si>
    <t>1a, Tallerup Gård, Tommerup</t>
  </si>
  <si>
    <t>4af, Brylle By, Brylle</t>
  </si>
  <si>
    <t>8d, Aarup By, Aarup</t>
  </si>
  <si>
    <t>Tommerup</t>
  </si>
  <si>
    <t>Vissenbjerg</t>
  </si>
  <si>
    <t>Knarreborgvej v renseanlæg</t>
  </si>
  <si>
    <t>Møllebakken 86</t>
  </si>
  <si>
    <t>Middelfartvej/Søndersøvej 30</t>
  </si>
  <si>
    <t>Troldebakken 1</t>
  </si>
  <si>
    <t>Haarby</t>
  </si>
  <si>
    <t>Johnsgårdsvej  12</t>
  </si>
  <si>
    <t>Ørsbjergvej 67</t>
  </si>
  <si>
    <t>Assens</t>
  </si>
  <si>
    <t>Kildebjergvænget 2</t>
  </si>
  <si>
    <t>Tjørnevej 7</t>
  </si>
  <si>
    <t>46f, Tommerup By, Tommerup</t>
  </si>
  <si>
    <t>Aarup</t>
  </si>
  <si>
    <t>12bz og 12c, Lundager</t>
  </si>
  <si>
    <t>17h, Skydebjerg By, Aarup</t>
  </si>
  <si>
    <t>Jarlebjerggyden 3</t>
  </si>
  <si>
    <t>Kildemaden 1</t>
  </si>
  <si>
    <t>Glamsbjerg</t>
  </si>
  <si>
    <t>Areal m2</t>
  </si>
  <si>
    <t>I alt</t>
  </si>
  <si>
    <t>Variabel omkostning pr. m2</t>
  </si>
  <si>
    <t>Oprensning år 2016</t>
  </si>
  <si>
    <t>Oprensning år 2017</t>
  </si>
  <si>
    <t>Oprensning år 2018</t>
  </si>
  <si>
    <t>Oprensning år 2019</t>
  </si>
  <si>
    <t>Oprensning år 2020</t>
  </si>
  <si>
    <t>Oprensning år 2021</t>
  </si>
  <si>
    <t>Oprensning år 2022</t>
  </si>
  <si>
    <t>Oprensning år 2023</t>
  </si>
  <si>
    <t>Kilde</t>
  </si>
  <si>
    <t>1gq, Tallerup Gård, Tommerup</t>
  </si>
  <si>
    <t>Holmelund 43</t>
  </si>
  <si>
    <t>1y, Kerte By, Kerte</t>
  </si>
  <si>
    <t>POLKA</t>
  </si>
  <si>
    <t>Faaborgvej 25</t>
  </si>
  <si>
    <t>Volumen
[m³]</t>
  </si>
  <si>
    <t>x</t>
  </si>
  <si>
    <t>Ternevej 43</t>
  </si>
  <si>
    <t>Areal (m2)</t>
  </si>
  <si>
    <t>omk. (kr)</t>
  </si>
  <si>
    <t>Oprensningsår</t>
  </si>
  <si>
    <t>Interval</t>
  </si>
  <si>
    <t>År for genopretning</t>
  </si>
  <si>
    <t>Kastanievej 16</t>
  </si>
  <si>
    <t>4as, Glamsbjerg By, Køng</t>
  </si>
  <si>
    <t>Møllegårdsvej 15</t>
  </si>
  <si>
    <t>SUM</t>
  </si>
  <si>
    <t>Faktiske omkostninger til oprensning af regnvandsbassiner</t>
  </si>
  <si>
    <t>Regnvandsbassiner</t>
  </si>
  <si>
    <t>I ALT regnvandsbassiner</t>
  </si>
  <si>
    <t>Assensvej/Kunden</t>
  </si>
  <si>
    <t>7000BB, Skydebjerg By, Skydebjerg</t>
  </si>
  <si>
    <t>Assensvej 58</t>
  </si>
  <si>
    <t>7fg, Glamsbjerg By, Køng</t>
  </si>
  <si>
    <t>Bakkevej 49</t>
  </si>
  <si>
    <t>10bs, Bred By, Vissenbjerg</t>
  </si>
  <si>
    <t>Blommehaven</t>
  </si>
  <si>
    <t>2fh, Haarby by, Haarby</t>
  </si>
  <si>
    <t>Bækvej 5</t>
  </si>
  <si>
    <t>15r, Jordløse By, Jordløse</t>
  </si>
  <si>
    <t>Damsbovej 10</t>
  </si>
  <si>
    <t>60, Skovsby By, Vissenbjerg</t>
  </si>
  <si>
    <t>Duedal Huse</t>
  </si>
  <si>
    <t>14, Koelbjerg By, Vissenbjerg</t>
  </si>
  <si>
    <t>Dybmosevej 4</t>
  </si>
  <si>
    <t>23p, Etterup By, Rørup</t>
  </si>
  <si>
    <t>Fuglekildevej 83A</t>
  </si>
  <si>
    <t>15ag, Verninge By, Verninge</t>
  </si>
  <si>
    <t>Gl. Hovedvej 4</t>
  </si>
  <si>
    <t>1a, Gribsvad, Rørup</t>
  </si>
  <si>
    <t>Indre Ringvej 2</t>
  </si>
  <si>
    <t>18n, Skydebjerg By, Aarup</t>
  </si>
  <si>
    <t>Højsletten</t>
  </si>
  <si>
    <t>Industrivej 7</t>
  </si>
  <si>
    <t>7000f, Etterup By, Rørup</t>
  </si>
  <si>
    <t>Industrivej 1</t>
  </si>
  <si>
    <t>7000d, Koelbjerg By, Vissenbjerg</t>
  </si>
  <si>
    <t>Industrivej 16</t>
  </si>
  <si>
    <t>6ag, Skovsby By, Vissenbjerg</t>
  </si>
  <si>
    <t>Kelstrupvej - v. motorvej</t>
  </si>
  <si>
    <t>4p, Skovsby By, Vissenbjerg</t>
  </si>
  <si>
    <t>Kildebjerggård 28</t>
  </si>
  <si>
    <t>2hf, Tallerup Gård og 5a Høgsholt Skov</t>
  </si>
  <si>
    <t>Kirkehelle 3</t>
  </si>
  <si>
    <t>1nf, Fuglevig Præstegård, Vissenbjerg</t>
  </si>
  <si>
    <t>Kirkevej 1</t>
  </si>
  <si>
    <t>13e, Dreslette By, Dreslette</t>
  </si>
  <si>
    <t>Kirke Søbyvej 63</t>
  </si>
  <si>
    <t>Kirsebærhaven 77</t>
  </si>
  <si>
    <t>15n, Skydebjerg By, Skydebjerg</t>
  </si>
  <si>
    <t>Krengerupvej 15</t>
  </si>
  <si>
    <t>5bo, Tommerup By, Tommerup</t>
  </si>
  <si>
    <t>Ladegårde Byvej 10</t>
  </si>
  <si>
    <t>2a, Ladegaard By, Orte</t>
  </si>
  <si>
    <t>Lungerne industri</t>
  </si>
  <si>
    <t>47e, Skydebjerg By, Aarup</t>
  </si>
  <si>
    <t>Mejerivej 6</t>
  </si>
  <si>
    <t>21al, Voldtofte By, Flemløse</t>
  </si>
  <si>
    <t>Mosegårds Alle</t>
  </si>
  <si>
    <t>13x, Haarby By, Haarby</t>
  </si>
  <si>
    <t>Odensevej 3</t>
  </si>
  <si>
    <t>21o, Jordløse By, Jordløse</t>
  </si>
  <si>
    <t>Orte Byvej 18</t>
  </si>
  <si>
    <t>4a, Orte By, Orte</t>
  </si>
  <si>
    <t>Pilevej 2</t>
  </si>
  <si>
    <t>5cs, Glamsbjerg By, Køng</t>
  </si>
  <si>
    <t>Pindskrog 9</t>
  </si>
  <si>
    <t>Prinsevej 47a</t>
  </si>
  <si>
    <t>24f, Sønderby By, Sønderby</t>
  </si>
  <si>
    <t>Ravnekærvej 30</t>
  </si>
  <si>
    <t>16ai, Ebberup By, Barløse</t>
  </si>
  <si>
    <t>Skolevej 62</t>
  </si>
  <si>
    <t>10s, Tommerup By, Tommerup</t>
  </si>
  <si>
    <t>Sprogøvej 27</t>
  </si>
  <si>
    <t>10bl, Lundager By, Gamtofte</t>
  </si>
  <si>
    <t>Stejlebjergvej</t>
  </si>
  <si>
    <t>2i, Assens Markjorder</t>
  </si>
  <si>
    <t>Strædet 8</t>
  </si>
  <si>
    <t>14s, Strandby By, Haarby</t>
  </si>
  <si>
    <t>Syrenvænget 9</t>
  </si>
  <si>
    <t>1ø, Kildebjerg, Vissenbjerg</t>
  </si>
  <si>
    <t>Søndre Ringvej</t>
  </si>
  <si>
    <t>630a, Assens Bygrunde</t>
  </si>
  <si>
    <t>Tallerup Alle 10 B</t>
  </si>
  <si>
    <t>Teglværksvej</t>
  </si>
  <si>
    <t>35, Glamsbjerg By, Køng</t>
  </si>
  <si>
    <t>Toftevej 32</t>
  </si>
  <si>
    <t>13o, Brylle By,</t>
  </si>
  <si>
    <t>Torø Huse Vej 13</t>
  </si>
  <si>
    <t xml:space="preserve">179c, </t>
  </si>
  <si>
    <t>Vædegårdsvej - Nord</t>
  </si>
  <si>
    <t>1hæ, Bågegård, Tommerup</t>
  </si>
  <si>
    <t>Vædegårdsvej  - Syd</t>
  </si>
  <si>
    <t>1gt, Bågegård, Tommerup</t>
  </si>
  <si>
    <t>Æblehaven 39</t>
  </si>
  <si>
    <t>47a og 47h, Skydebjerg By, Skydebjerg</t>
  </si>
  <si>
    <t>Østergårdsvej 71</t>
  </si>
  <si>
    <t>8a, Strandby By, Haarby</t>
  </si>
  <si>
    <t>Oprensning år 2024</t>
  </si>
  <si>
    <t>aldrig</t>
  </si>
  <si>
    <t>Regnvandsbassiner (der aldrig har været renset op):</t>
  </si>
  <si>
    <t>Tidligere oprenset år</t>
  </si>
  <si>
    <t>Regnvandsbassiner (der har været renset op):</t>
  </si>
  <si>
    <t>Regnvandsbassiner (nye):</t>
  </si>
  <si>
    <t>Areal
[m²]</t>
  </si>
  <si>
    <t>SUM regnvandsbassiner</t>
  </si>
  <si>
    <t>Faaborgvej 25, Haarby</t>
  </si>
  <si>
    <t>Egebjergvej 25, Assens</t>
  </si>
  <si>
    <t>Gelstedvej 13, Aarup</t>
  </si>
  <si>
    <t>Lilleskovvej 69, Tommerup</t>
  </si>
  <si>
    <t>Møllerhusestien 5, Assens</t>
  </si>
  <si>
    <t>Kildensmindevej, Assens</t>
  </si>
  <si>
    <t>Oprensning år 2025</t>
  </si>
  <si>
    <t>Mosegårds Allé</t>
  </si>
  <si>
    <t xml:space="preserve"> </t>
  </si>
  <si>
    <t>Møllerhusestien 5</t>
  </si>
  <si>
    <t>Næsvej 9</t>
  </si>
  <si>
    <t>Smedevej</t>
  </si>
  <si>
    <t>Møllerhusestien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</si>
</sst>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theme="1"/>
      <name val="Verdana"/>
      <family val="2"/>
    </font>
    <font>
      <sz val="9"/>
      <name val="Verdana"/>
      <family val="2"/>
    </font>
    <font>
      <b/>
      <sz val="16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1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5" fillId="0" borderId="0" xfId="0" applyFont="1"/>
    <xf numFmtId="3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2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3" borderId="0" xfId="0" applyFont="1" applyFill="1"/>
    <xf numFmtId="0" fontId="7" fillId="0" borderId="0" xfId="0" applyFont="1"/>
    <xf numFmtId="0" fontId="0" fillId="0" borderId="1" xfId="0" applyBorder="1"/>
    <xf numFmtId="3" fontId="0" fillId="0" borderId="1" xfId="0" applyNumberFormat="1" applyBorder="1"/>
    <xf numFmtId="0" fontId="0" fillId="0" borderId="0" xfId="0" applyBorder="1"/>
    <xf numFmtId="0" fontId="7" fillId="0" borderId="1" xfId="0" applyFont="1" applyBorder="1"/>
    <xf numFmtId="0" fontId="1" fillId="0" borderId="5" xfId="0" applyFont="1" applyFill="1" applyBorder="1"/>
    <xf numFmtId="0" fontId="1" fillId="3" borderId="5" xfId="0" applyFont="1" applyFill="1" applyBorder="1"/>
    <xf numFmtId="0" fontId="1" fillId="0" borderId="5" xfId="0" applyFont="1" applyBorder="1"/>
    <xf numFmtId="3" fontId="0" fillId="4" borderId="1" xfId="0" applyNumberFormat="1" applyFill="1" applyBorder="1"/>
    <xf numFmtId="0" fontId="0" fillId="0" borderId="1" xfId="0" applyFill="1" applyBorder="1"/>
    <xf numFmtId="43" fontId="0" fillId="0" borderId="1" xfId="1" applyFont="1" applyBorder="1" applyAlignment="1">
      <alignment wrapText="1"/>
    </xf>
    <xf numFmtId="0" fontId="1" fillId="0" borderId="0" xfId="0" applyFont="1" applyFill="1" applyBorder="1"/>
    <xf numFmtId="0" fontId="1" fillId="0" borderId="0" xfId="0" applyFont="1" applyFill="1"/>
    <xf numFmtId="3" fontId="1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/>
    <xf numFmtId="0" fontId="1" fillId="0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0" fillId="0" borderId="4" xfId="0" applyBorder="1"/>
    <xf numFmtId="0" fontId="4" fillId="0" borderId="5" xfId="0" applyFont="1" applyFill="1" applyBorder="1"/>
    <xf numFmtId="0" fontId="0" fillId="0" borderId="1" xfId="0" applyFont="1" applyBorder="1"/>
    <xf numFmtId="3" fontId="0" fillId="4" borderId="2" xfId="0" applyNumberFormat="1" applyFill="1" applyBorder="1"/>
    <xf numFmtId="3" fontId="0" fillId="0" borderId="2" xfId="0" applyNumberFormat="1" applyBorder="1"/>
    <xf numFmtId="0" fontId="0" fillId="0" borderId="2" xfId="0" applyBorder="1"/>
    <xf numFmtId="0" fontId="3" fillId="0" borderId="1" xfId="0" applyFont="1" applyFill="1" applyBorder="1"/>
    <xf numFmtId="3" fontId="7" fillId="0" borderId="1" xfId="0" applyNumberFormat="1" applyFont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/>
    <xf numFmtId="0" fontId="1" fillId="0" borderId="0" xfId="0" applyFont="1"/>
    <xf numFmtId="0" fontId="1" fillId="0" borderId="0" xfId="0" applyFont="1" applyFill="1"/>
    <xf numFmtId="0" fontId="1" fillId="0" borderId="0" xfId="0" applyFont="1" applyFill="1"/>
    <xf numFmtId="0" fontId="1" fillId="0" borderId="0" xfId="0" applyFont="1"/>
    <xf numFmtId="0" fontId="1" fillId="0" borderId="0" xfId="0" applyFont="1"/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/>
    <xf numFmtId="0" fontId="0" fillId="0" borderId="0" xfId="0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5" fillId="0" borderId="0" xfId="0" applyFont="1"/>
    <xf numFmtId="0" fontId="1" fillId="2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2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1" xfId="0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horizontal="center"/>
    </xf>
    <xf numFmtId="0" fontId="1" fillId="0" borderId="7" xfId="0" applyFont="1" applyFill="1" applyBorder="1"/>
    <xf numFmtId="3" fontId="1" fillId="0" borderId="7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/>
    <xf numFmtId="0" fontId="4" fillId="0" borderId="3" xfId="0" applyFont="1" applyFill="1" applyBorder="1"/>
    <xf numFmtId="0" fontId="4" fillId="0" borderId="1" xfId="0" applyFont="1" applyFill="1" applyBorder="1" applyAlignment="1">
      <alignment wrapText="1"/>
    </xf>
    <xf numFmtId="0" fontId="5" fillId="0" borderId="0" xfId="0" applyFont="1" applyFill="1"/>
    <xf numFmtId="0" fontId="3" fillId="0" borderId="0" xfId="0" applyFont="1" applyFill="1" applyBorder="1"/>
    <xf numFmtId="3" fontId="7" fillId="0" borderId="0" xfId="0" applyNumberFormat="1" applyFont="1" applyBorder="1"/>
    <xf numFmtId="0" fontId="7" fillId="0" borderId="5" xfId="0" applyFont="1" applyBorder="1"/>
    <xf numFmtId="3" fontId="7" fillId="0" borderId="6" xfId="0" applyNumberFormat="1" applyFont="1" applyBorder="1"/>
    <xf numFmtId="0" fontId="0" fillId="0" borderId="0" xfId="0" applyFont="1" applyFill="1" applyBorder="1"/>
    <xf numFmtId="0" fontId="0" fillId="0" borderId="1" xfId="0" applyFont="1" applyFill="1" applyBorder="1"/>
    <xf numFmtId="3" fontId="0" fillId="0" borderId="1" xfId="0" applyNumberFormat="1" applyFill="1" applyBorder="1"/>
    <xf numFmtId="3" fontId="0" fillId="0" borderId="2" xfId="0" applyNumberFormat="1" applyFill="1" applyBorder="1"/>
    <xf numFmtId="0" fontId="4" fillId="0" borderId="2" xfId="0" applyFont="1" applyFill="1" applyBorder="1"/>
    <xf numFmtId="0" fontId="0" fillId="0" borderId="0" xfId="0"/>
    <xf numFmtId="0" fontId="1" fillId="0" borderId="0" xfId="0" applyFont="1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1" fillId="2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6"/>
  <sheetViews>
    <sheetView tabSelected="1" workbookViewId="0">
      <selection activeCell="E23" sqref="E23"/>
    </sheetView>
  </sheetViews>
  <sheetFormatPr defaultRowHeight="15" x14ac:dyDescent="0.25"/>
  <cols>
    <col min="1" max="1" width="28" bestFit="1" customWidth="1"/>
    <col min="2" max="2" width="9.7109375" customWidth="1"/>
    <col min="11" max="11" width="10.140625" bestFit="1" customWidth="1"/>
    <col min="12" max="12" width="10.140625" customWidth="1"/>
    <col min="13" max="13" width="11.5703125" bestFit="1" customWidth="1"/>
    <col min="14" max="14" width="13.7109375" customWidth="1"/>
    <col min="16" max="16" width="11" customWidth="1"/>
  </cols>
  <sheetData>
    <row r="1" spans="1:15" ht="19.5" x14ac:dyDescent="0.25">
      <c r="A1" s="69" t="s">
        <v>207</v>
      </c>
      <c r="B1" s="18"/>
    </row>
    <row r="2" spans="1:15" x14ac:dyDescent="0.25">
      <c r="B2" s="36"/>
    </row>
    <row r="3" spans="1:15" x14ac:dyDescent="0.25">
      <c r="A3" s="16"/>
      <c r="B3" s="109" t="s">
        <v>109</v>
      </c>
      <c r="C3" s="109"/>
      <c r="D3" s="109"/>
      <c r="E3" s="109"/>
      <c r="F3" s="109"/>
      <c r="G3" s="109"/>
      <c r="H3" s="109"/>
      <c r="I3" s="109"/>
      <c r="J3" s="109"/>
      <c r="K3" s="109"/>
      <c r="L3" s="16"/>
      <c r="M3" s="16"/>
      <c r="N3" s="16"/>
      <c r="O3" s="16"/>
    </row>
    <row r="4" spans="1:15" x14ac:dyDescent="0.25">
      <c r="A4" s="19" t="s">
        <v>115</v>
      </c>
      <c r="B4" s="19">
        <v>2016</v>
      </c>
      <c r="C4" s="19">
        <v>2017</v>
      </c>
      <c r="D4" s="19">
        <v>2018</v>
      </c>
      <c r="E4" s="19">
        <v>2019</v>
      </c>
      <c r="F4" s="19">
        <v>2020</v>
      </c>
      <c r="G4" s="19">
        <v>2021</v>
      </c>
      <c r="H4" s="19">
        <v>2022</v>
      </c>
      <c r="I4" s="19">
        <v>2023</v>
      </c>
      <c r="J4" s="19">
        <v>2024</v>
      </c>
      <c r="K4" s="19">
        <v>2025</v>
      </c>
      <c r="L4" s="19" t="s">
        <v>105</v>
      </c>
      <c r="M4" s="19" t="s">
        <v>106</v>
      </c>
      <c r="N4" s="19" t="s">
        <v>107</v>
      </c>
      <c r="O4" s="19" t="s">
        <v>108</v>
      </c>
    </row>
    <row r="5" spans="1:15" x14ac:dyDescent="0.25">
      <c r="A5" s="20" t="s">
        <v>17</v>
      </c>
      <c r="B5" s="23">
        <f t="shared" ref="B5:B7" si="0">M5</f>
        <v>58812.728937728942</v>
      </c>
      <c r="C5" s="17">
        <f t="shared" ref="C5:K5" si="1">$M$5/10</f>
        <v>5881.2728937728943</v>
      </c>
      <c r="D5" s="17">
        <f t="shared" si="1"/>
        <v>5881.2728937728943</v>
      </c>
      <c r="E5" s="17">
        <f t="shared" si="1"/>
        <v>5881.2728937728943</v>
      </c>
      <c r="F5" s="17">
        <f t="shared" si="1"/>
        <v>5881.2728937728943</v>
      </c>
      <c r="G5" s="17">
        <f t="shared" si="1"/>
        <v>5881.2728937728943</v>
      </c>
      <c r="H5" s="17">
        <f t="shared" si="1"/>
        <v>5881.2728937728943</v>
      </c>
      <c r="I5" s="17">
        <f t="shared" si="1"/>
        <v>5881.2728937728943</v>
      </c>
      <c r="J5" s="17">
        <f t="shared" si="1"/>
        <v>5881.2728937728943</v>
      </c>
      <c r="K5" s="17">
        <f t="shared" si="1"/>
        <v>5881.2728937728943</v>
      </c>
      <c r="L5" s="17">
        <f>'Oversigt bassiner'!E4</f>
        <v>440</v>
      </c>
      <c r="M5" s="98">
        <f>(L5*'Omkostninger til genopretning'!$C$11)</f>
        <v>58812.728937728942</v>
      </c>
      <c r="N5" s="79">
        <v>2016</v>
      </c>
      <c r="O5" s="34">
        <v>10</v>
      </c>
    </row>
    <row r="6" spans="1:15" x14ac:dyDescent="0.25">
      <c r="A6" s="20" t="s">
        <v>82</v>
      </c>
      <c r="B6" s="23">
        <f t="shared" si="0"/>
        <v>18713.141025641027</v>
      </c>
      <c r="C6" s="17">
        <f t="shared" ref="C6:K6" si="2">$M$6/10</f>
        <v>1871.3141025641028</v>
      </c>
      <c r="D6" s="17">
        <f t="shared" si="2"/>
        <v>1871.3141025641028</v>
      </c>
      <c r="E6" s="17">
        <f t="shared" si="2"/>
        <v>1871.3141025641028</v>
      </c>
      <c r="F6" s="17">
        <f t="shared" si="2"/>
        <v>1871.3141025641028</v>
      </c>
      <c r="G6" s="17">
        <f t="shared" si="2"/>
        <v>1871.3141025641028</v>
      </c>
      <c r="H6" s="17">
        <f t="shared" si="2"/>
        <v>1871.3141025641028</v>
      </c>
      <c r="I6" s="17">
        <f t="shared" si="2"/>
        <v>1871.3141025641028</v>
      </c>
      <c r="J6" s="17">
        <f t="shared" si="2"/>
        <v>1871.3141025641028</v>
      </c>
      <c r="K6" s="17">
        <f t="shared" si="2"/>
        <v>1871.3141025641028</v>
      </c>
      <c r="L6" s="17">
        <f>'Oversigt bassiner'!E9</f>
        <v>140</v>
      </c>
      <c r="M6" s="98">
        <f>(L6*'Omkostninger til genopretning'!$C$11)</f>
        <v>18713.141025641027</v>
      </c>
      <c r="N6" s="79">
        <v>2016</v>
      </c>
      <c r="O6" s="34">
        <v>10</v>
      </c>
    </row>
    <row r="7" spans="1:15" x14ac:dyDescent="0.25">
      <c r="A7" s="20" t="s">
        <v>73</v>
      </c>
      <c r="B7" s="23">
        <f t="shared" si="0"/>
        <v>112278.84615384616</v>
      </c>
      <c r="C7" s="17">
        <f t="shared" ref="C7:K7" si="3">$M$7/10</f>
        <v>11227.884615384615</v>
      </c>
      <c r="D7" s="17">
        <f t="shared" si="3"/>
        <v>11227.884615384615</v>
      </c>
      <c r="E7" s="17">
        <f t="shared" si="3"/>
        <v>11227.884615384615</v>
      </c>
      <c r="F7" s="17">
        <f t="shared" si="3"/>
        <v>11227.884615384615</v>
      </c>
      <c r="G7" s="17">
        <f t="shared" si="3"/>
        <v>11227.884615384615</v>
      </c>
      <c r="H7" s="17">
        <f t="shared" si="3"/>
        <v>11227.884615384615</v>
      </c>
      <c r="I7" s="17">
        <f t="shared" si="3"/>
        <v>11227.884615384615</v>
      </c>
      <c r="J7" s="17">
        <f t="shared" si="3"/>
        <v>11227.884615384615</v>
      </c>
      <c r="K7" s="17">
        <f t="shared" si="3"/>
        <v>11227.884615384615</v>
      </c>
      <c r="L7" s="17">
        <f>'Oversigt bassiner'!E10</f>
        <v>840</v>
      </c>
      <c r="M7" s="98">
        <f>(L7*'Omkostninger til genopretning'!$C$11)</f>
        <v>112278.84615384616</v>
      </c>
      <c r="N7" s="16">
        <v>2016</v>
      </c>
      <c r="O7" s="34">
        <v>10</v>
      </c>
    </row>
    <row r="8" spans="1:15" x14ac:dyDescent="0.25">
      <c r="A8" s="20" t="s">
        <v>24</v>
      </c>
      <c r="B8" s="23">
        <f t="shared" ref="B8:B12" si="4">M8</f>
        <v>126982.0283882784</v>
      </c>
      <c r="C8" s="17">
        <f t="shared" ref="C8:J8" si="5">$M$8/10</f>
        <v>12698.20283882784</v>
      </c>
      <c r="D8" s="17">
        <f t="shared" si="5"/>
        <v>12698.20283882784</v>
      </c>
      <c r="E8" s="17">
        <f t="shared" si="5"/>
        <v>12698.20283882784</v>
      </c>
      <c r="F8" s="17">
        <f t="shared" si="5"/>
        <v>12698.20283882784</v>
      </c>
      <c r="G8" s="17">
        <f t="shared" si="5"/>
        <v>12698.20283882784</v>
      </c>
      <c r="H8" s="17">
        <f t="shared" si="5"/>
        <v>12698.20283882784</v>
      </c>
      <c r="I8" s="17">
        <f t="shared" si="5"/>
        <v>12698.20283882784</v>
      </c>
      <c r="J8" s="17">
        <f t="shared" si="5"/>
        <v>12698.20283882784</v>
      </c>
      <c r="K8" s="17">
        <f>$M$8/10</f>
        <v>12698.20283882784</v>
      </c>
      <c r="L8" s="17">
        <f>'Oversigt bassiner'!E17</f>
        <v>950</v>
      </c>
      <c r="M8" s="98">
        <f>(L8*'Omkostninger til genopretning'!$C$11)</f>
        <v>126982.0283882784</v>
      </c>
      <c r="N8" s="79">
        <v>2016</v>
      </c>
      <c r="O8" s="34">
        <v>10</v>
      </c>
    </row>
    <row r="9" spans="1:15" x14ac:dyDescent="0.25">
      <c r="A9" s="20" t="s">
        <v>225</v>
      </c>
      <c r="B9" s="23">
        <f t="shared" si="4"/>
        <v>29406.364468864471</v>
      </c>
      <c r="C9" s="17">
        <f t="shared" ref="C9:K9" si="6">$M$9/10</f>
        <v>2940.6364468864472</v>
      </c>
      <c r="D9" s="17">
        <f t="shared" si="6"/>
        <v>2940.6364468864472</v>
      </c>
      <c r="E9" s="17">
        <f t="shared" si="6"/>
        <v>2940.6364468864472</v>
      </c>
      <c r="F9" s="17">
        <f t="shared" si="6"/>
        <v>2940.6364468864472</v>
      </c>
      <c r="G9" s="17">
        <f t="shared" si="6"/>
        <v>2940.6364468864472</v>
      </c>
      <c r="H9" s="17">
        <f t="shared" si="6"/>
        <v>2940.6364468864472</v>
      </c>
      <c r="I9" s="17">
        <f t="shared" si="6"/>
        <v>2940.6364468864472</v>
      </c>
      <c r="J9" s="17">
        <f t="shared" si="6"/>
        <v>2940.6364468864472</v>
      </c>
      <c r="K9" s="17">
        <f t="shared" si="6"/>
        <v>2940.6364468864472</v>
      </c>
      <c r="L9" s="17">
        <f>'Oversigt bassiner'!E27</f>
        <v>220</v>
      </c>
      <c r="M9" s="98">
        <f>(L9*'Omkostninger til genopretning'!$C$11)</f>
        <v>29406.364468864471</v>
      </c>
      <c r="N9" s="79">
        <v>2016</v>
      </c>
      <c r="O9" s="34">
        <v>10</v>
      </c>
    </row>
    <row r="10" spans="1:15" x14ac:dyDescent="0.25">
      <c r="A10" s="20" t="s">
        <v>22</v>
      </c>
      <c r="B10" s="23">
        <f t="shared" si="4"/>
        <v>285910.06181318685</v>
      </c>
      <c r="C10" s="17">
        <f t="shared" ref="C10:J10" si="7">$M$10/10</f>
        <v>28591.006181318684</v>
      </c>
      <c r="D10" s="17">
        <f t="shared" si="7"/>
        <v>28591.006181318684</v>
      </c>
      <c r="E10" s="17">
        <f t="shared" si="7"/>
        <v>28591.006181318684</v>
      </c>
      <c r="F10" s="17">
        <f t="shared" si="7"/>
        <v>28591.006181318684</v>
      </c>
      <c r="G10" s="17">
        <f t="shared" si="7"/>
        <v>28591.006181318684</v>
      </c>
      <c r="H10" s="17">
        <f t="shared" si="7"/>
        <v>28591.006181318684</v>
      </c>
      <c r="I10" s="17">
        <f t="shared" si="7"/>
        <v>28591.006181318684</v>
      </c>
      <c r="J10" s="17">
        <f t="shared" si="7"/>
        <v>28591.006181318684</v>
      </c>
      <c r="K10" s="17">
        <f>$M$10/10</f>
        <v>28591.006181318684</v>
      </c>
      <c r="L10" s="17">
        <f>'Oversigt bassiner'!E30</f>
        <v>2139</v>
      </c>
      <c r="M10" s="98">
        <f>(L10*'Omkostninger til genopretning'!$C$11)</f>
        <v>285910.06181318685</v>
      </c>
      <c r="N10" s="79">
        <v>2016</v>
      </c>
      <c r="O10" s="34">
        <v>10</v>
      </c>
    </row>
    <row r="11" spans="1:15" x14ac:dyDescent="0.25">
      <c r="A11" s="37" t="s">
        <v>20</v>
      </c>
      <c r="B11" s="23">
        <f t="shared" si="4"/>
        <v>53466.117216117222</v>
      </c>
      <c r="C11" s="17">
        <f t="shared" ref="C11:K11" si="8">$M$11/10</f>
        <v>5346.6117216117218</v>
      </c>
      <c r="D11" s="17">
        <f t="shared" si="8"/>
        <v>5346.6117216117218</v>
      </c>
      <c r="E11" s="17">
        <f t="shared" si="8"/>
        <v>5346.6117216117218</v>
      </c>
      <c r="F11" s="17">
        <f t="shared" si="8"/>
        <v>5346.6117216117218</v>
      </c>
      <c r="G11" s="17">
        <f t="shared" si="8"/>
        <v>5346.6117216117218</v>
      </c>
      <c r="H11" s="17">
        <f t="shared" si="8"/>
        <v>5346.6117216117218</v>
      </c>
      <c r="I11" s="17">
        <f t="shared" si="8"/>
        <v>5346.6117216117218</v>
      </c>
      <c r="J11" s="17">
        <f t="shared" si="8"/>
        <v>5346.6117216117218</v>
      </c>
      <c r="K11" s="17">
        <f t="shared" si="8"/>
        <v>5346.6117216117218</v>
      </c>
      <c r="L11" s="17">
        <f>'Oversigt bassiner'!E32</f>
        <v>400</v>
      </c>
      <c r="M11" s="98">
        <f>(L11*'Omkostninger til genopretning'!$C$11)</f>
        <v>53466.117216117222</v>
      </c>
      <c r="N11" s="79">
        <v>1016</v>
      </c>
      <c r="O11" s="34">
        <v>10</v>
      </c>
    </row>
    <row r="12" spans="1:15" x14ac:dyDescent="0.25">
      <c r="A12" s="20" t="s">
        <v>7</v>
      </c>
      <c r="B12" s="23">
        <f t="shared" si="4"/>
        <v>220547.73351648354</v>
      </c>
      <c r="C12" s="17">
        <f t="shared" ref="C12:K12" si="9">$M$12/10</f>
        <v>22054.773351648353</v>
      </c>
      <c r="D12" s="17">
        <f t="shared" si="9"/>
        <v>22054.773351648353</v>
      </c>
      <c r="E12" s="17">
        <f t="shared" si="9"/>
        <v>22054.773351648353</v>
      </c>
      <c r="F12" s="17">
        <f t="shared" si="9"/>
        <v>22054.773351648353</v>
      </c>
      <c r="G12" s="17">
        <f t="shared" si="9"/>
        <v>22054.773351648353</v>
      </c>
      <c r="H12" s="17">
        <f t="shared" si="9"/>
        <v>22054.773351648353</v>
      </c>
      <c r="I12" s="17">
        <f t="shared" si="9"/>
        <v>22054.773351648353</v>
      </c>
      <c r="J12" s="17">
        <f t="shared" si="9"/>
        <v>22054.773351648353</v>
      </c>
      <c r="K12" s="17">
        <f t="shared" si="9"/>
        <v>22054.773351648353</v>
      </c>
      <c r="L12" s="17">
        <f>'Oversigt bassiner'!E37</f>
        <v>1650</v>
      </c>
      <c r="M12" s="98">
        <f>(L12*'Omkostninger til genopretning'!$C$11)</f>
        <v>220547.73351648354</v>
      </c>
      <c r="N12" s="79">
        <v>2016</v>
      </c>
      <c r="O12" s="34">
        <v>10</v>
      </c>
    </row>
    <row r="13" spans="1:15" x14ac:dyDescent="0.25">
      <c r="A13" s="20" t="s">
        <v>224</v>
      </c>
      <c r="B13" s="23">
        <f>C13</f>
        <v>65896.989468864471</v>
      </c>
      <c r="C13" s="23">
        <f>M13/2</f>
        <v>65896.989468864471</v>
      </c>
      <c r="D13" s="17">
        <f t="shared" ref="D13:J13" si="10">$M$13/10</f>
        <v>13179.397893772893</v>
      </c>
      <c r="E13" s="17">
        <f t="shared" si="10"/>
        <v>13179.397893772893</v>
      </c>
      <c r="F13" s="17">
        <f t="shared" si="10"/>
        <v>13179.397893772893</v>
      </c>
      <c r="G13" s="17">
        <f t="shared" si="10"/>
        <v>13179.397893772893</v>
      </c>
      <c r="H13" s="17">
        <f t="shared" si="10"/>
        <v>13179.397893772893</v>
      </c>
      <c r="I13" s="17">
        <f t="shared" si="10"/>
        <v>13179.397893772893</v>
      </c>
      <c r="J13" s="17">
        <f t="shared" si="10"/>
        <v>13179.397893772893</v>
      </c>
      <c r="K13" s="17">
        <f>$M$13/10</f>
        <v>13179.397893772893</v>
      </c>
      <c r="L13" s="17">
        <f>'Oversigt bassiner'!E6</f>
        <v>986</v>
      </c>
      <c r="M13" s="98">
        <f>(L13*'Omkostninger til genopretning'!$C$11)</f>
        <v>131793.97893772894</v>
      </c>
      <c r="N13" s="16">
        <v>2017</v>
      </c>
      <c r="O13" s="34">
        <v>10</v>
      </c>
    </row>
    <row r="14" spans="1:15" x14ac:dyDescent="0.25">
      <c r="A14" s="20" t="s">
        <v>70</v>
      </c>
      <c r="B14" s="23">
        <f>C14</f>
        <v>130323.66071428572</v>
      </c>
      <c r="C14" s="23">
        <f t="shared" ref="C14:C20" si="11">M14/2</f>
        <v>130323.66071428572</v>
      </c>
      <c r="D14" s="17">
        <f t="shared" ref="D14:J14" si="12">$M$14/10</f>
        <v>26064.732142857145</v>
      </c>
      <c r="E14" s="17">
        <f t="shared" si="12"/>
        <v>26064.732142857145</v>
      </c>
      <c r="F14" s="17">
        <f t="shared" si="12"/>
        <v>26064.732142857145</v>
      </c>
      <c r="G14" s="17">
        <f t="shared" si="12"/>
        <v>26064.732142857145</v>
      </c>
      <c r="H14" s="17">
        <f t="shared" si="12"/>
        <v>26064.732142857145</v>
      </c>
      <c r="I14" s="17">
        <f t="shared" si="12"/>
        <v>26064.732142857145</v>
      </c>
      <c r="J14" s="17">
        <f t="shared" si="12"/>
        <v>26064.732142857145</v>
      </c>
      <c r="K14" s="17">
        <f>$M$14/10</f>
        <v>26064.732142857145</v>
      </c>
      <c r="L14" s="17">
        <f>'Oversigt bassiner'!E21</f>
        <v>1950</v>
      </c>
      <c r="M14" s="98">
        <f>(L14*'Omkostninger til genopretning'!$C$11)</f>
        <v>260647.32142857145</v>
      </c>
      <c r="N14" s="79">
        <v>2017</v>
      </c>
      <c r="O14" s="34">
        <v>10</v>
      </c>
    </row>
    <row r="15" spans="1:15" x14ac:dyDescent="0.25">
      <c r="A15" s="20" t="s">
        <v>69</v>
      </c>
      <c r="B15" s="23">
        <f t="shared" ref="B15" si="13">C15</f>
        <v>8654.8277243589746</v>
      </c>
      <c r="C15" s="23">
        <f t="shared" si="11"/>
        <v>8654.8277243589746</v>
      </c>
      <c r="D15" s="17">
        <f t="shared" ref="D15:K15" si="14">$M$15/10</f>
        <v>1730.9655448717949</v>
      </c>
      <c r="E15" s="17">
        <f t="shared" si="14"/>
        <v>1730.9655448717949</v>
      </c>
      <c r="F15" s="17">
        <f t="shared" si="14"/>
        <v>1730.9655448717949</v>
      </c>
      <c r="G15" s="17">
        <f t="shared" si="14"/>
        <v>1730.9655448717949</v>
      </c>
      <c r="H15" s="17">
        <f t="shared" si="14"/>
        <v>1730.9655448717949</v>
      </c>
      <c r="I15" s="17">
        <f t="shared" si="14"/>
        <v>1730.9655448717949</v>
      </c>
      <c r="J15" s="17">
        <f t="shared" si="14"/>
        <v>1730.9655448717949</v>
      </c>
      <c r="K15" s="17">
        <f t="shared" si="14"/>
        <v>1730.9655448717949</v>
      </c>
      <c r="L15" s="17">
        <f>'Oversigt bassiner'!E24</f>
        <v>129.5</v>
      </c>
      <c r="M15" s="98">
        <f>(L15*'Omkostninger til genopretning'!$C$11)</f>
        <v>17309.655448717949</v>
      </c>
      <c r="N15" s="79">
        <v>2017</v>
      </c>
      <c r="O15" s="34">
        <v>10</v>
      </c>
    </row>
    <row r="16" spans="1:15" x14ac:dyDescent="0.25">
      <c r="A16" s="20" t="s">
        <v>23</v>
      </c>
      <c r="B16" s="23">
        <f t="shared" ref="B16:B24" si="15">C16</f>
        <v>139011.90476190476</v>
      </c>
      <c r="C16" s="23">
        <f t="shared" si="11"/>
        <v>139011.90476190476</v>
      </c>
      <c r="D16" s="17">
        <f t="shared" ref="D16:K16" si="16">$M$16/10</f>
        <v>27802.380952380954</v>
      </c>
      <c r="E16" s="17">
        <f t="shared" si="16"/>
        <v>27802.380952380954</v>
      </c>
      <c r="F16" s="17">
        <f t="shared" si="16"/>
        <v>27802.380952380954</v>
      </c>
      <c r="G16" s="17">
        <f t="shared" si="16"/>
        <v>27802.380952380954</v>
      </c>
      <c r="H16" s="17">
        <f t="shared" si="16"/>
        <v>27802.380952380954</v>
      </c>
      <c r="I16" s="17">
        <f t="shared" si="16"/>
        <v>27802.380952380954</v>
      </c>
      <c r="J16" s="17">
        <f t="shared" si="16"/>
        <v>27802.380952380954</v>
      </c>
      <c r="K16" s="17">
        <f t="shared" si="16"/>
        <v>27802.380952380954</v>
      </c>
      <c r="L16" s="17">
        <f>'Oversigt bassiner'!E26</f>
        <v>2080</v>
      </c>
      <c r="M16" s="98">
        <f>(L16*'Omkostninger til genopretning'!$C$11)</f>
        <v>278023.80952380953</v>
      </c>
      <c r="N16" s="79">
        <v>2017</v>
      </c>
      <c r="O16" s="34">
        <v>10</v>
      </c>
    </row>
    <row r="17" spans="1:15" x14ac:dyDescent="0.25">
      <c r="A17" s="20" t="s">
        <v>14</v>
      </c>
      <c r="B17" s="23">
        <f t="shared" ref="B17:B19" si="17">C17</f>
        <v>86882.440476190488</v>
      </c>
      <c r="C17" s="23">
        <f t="shared" si="11"/>
        <v>86882.440476190488</v>
      </c>
      <c r="D17" s="17">
        <f t="shared" ref="D17:K17" si="18">$M$17/10</f>
        <v>17376.488095238099</v>
      </c>
      <c r="E17" s="17">
        <f t="shared" si="18"/>
        <v>17376.488095238099</v>
      </c>
      <c r="F17" s="17">
        <f t="shared" si="18"/>
        <v>17376.488095238099</v>
      </c>
      <c r="G17" s="17">
        <f t="shared" si="18"/>
        <v>17376.488095238099</v>
      </c>
      <c r="H17" s="17">
        <f t="shared" si="18"/>
        <v>17376.488095238099</v>
      </c>
      <c r="I17" s="17">
        <f t="shared" si="18"/>
        <v>17376.488095238099</v>
      </c>
      <c r="J17" s="17">
        <f t="shared" si="18"/>
        <v>17376.488095238099</v>
      </c>
      <c r="K17" s="17">
        <f t="shared" si="18"/>
        <v>17376.488095238099</v>
      </c>
      <c r="L17" s="17">
        <f>'Oversigt bassiner'!E31</f>
        <v>1300</v>
      </c>
      <c r="M17" s="98">
        <f>(L17*'Omkostninger til genopretning'!$C$11)</f>
        <v>173764.88095238098</v>
      </c>
      <c r="N17" s="79">
        <v>2017</v>
      </c>
      <c r="O17" s="34">
        <v>10</v>
      </c>
    </row>
    <row r="18" spans="1:15" x14ac:dyDescent="0.25">
      <c r="A18" s="22" t="s">
        <v>25</v>
      </c>
      <c r="B18" s="23">
        <f t="shared" si="17"/>
        <v>153715.08699633702</v>
      </c>
      <c r="C18" s="23">
        <f t="shared" si="11"/>
        <v>153715.08699633702</v>
      </c>
      <c r="D18" s="17">
        <f t="shared" ref="D18:K18" si="19">$M$18/10</f>
        <v>30743.017399267403</v>
      </c>
      <c r="E18" s="17">
        <f t="shared" si="19"/>
        <v>30743.017399267403</v>
      </c>
      <c r="F18" s="17">
        <f t="shared" si="19"/>
        <v>30743.017399267403</v>
      </c>
      <c r="G18" s="17">
        <f t="shared" si="19"/>
        <v>30743.017399267403</v>
      </c>
      <c r="H18" s="17">
        <f t="shared" si="19"/>
        <v>30743.017399267403</v>
      </c>
      <c r="I18" s="17">
        <f t="shared" si="19"/>
        <v>30743.017399267403</v>
      </c>
      <c r="J18" s="17">
        <f t="shared" si="19"/>
        <v>30743.017399267403</v>
      </c>
      <c r="K18" s="17">
        <f t="shared" si="19"/>
        <v>30743.017399267403</v>
      </c>
      <c r="L18" s="17">
        <f>'Oversigt bassiner'!E34</f>
        <v>2300</v>
      </c>
      <c r="M18" s="98">
        <f>(L18*'Omkostninger til genopretning'!$C$11)</f>
        <v>307430.17399267404</v>
      </c>
      <c r="N18" s="79">
        <v>2017</v>
      </c>
      <c r="O18" s="34">
        <v>10</v>
      </c>
    </row>
    <row r="19" spans="1:15" x14ac:dyDescent="0.25">
      <c r="A19" s="20" t="s">
        <v>26</v>
      </c>
      <c r="B19" s="23">
        <f t="shared" si="17"/>
        <v>49456.158424908426</v>
      </c>
      <c r="C19" s="23">
        <f t="shared" si="11"/>
        <v>49456.158424908426</v>
      </c>
      <c r="D19" s="17">
        <f t="shared" ref="D19:K19" si="20">$M$19/10</f>
        <v>9891.2316849816852</v>
      </c>
      <c r="E19" s="17">
        <f t="shared" si="20"/>
        <v>9891.2316849816852</v>
      </c>
      <c r="F19" s="17">
        <f t="shared" si="20"/>
        <v>9891.2316849816852</v>
      </c>
      <c r="G19" s="17">
        <f t="shared" si="20"/>
        <v>9891.2316849816852</v>
      </c>
      <c r="H19" s="17">
        <f t="shared" si="20"/>
        <v>9891.2316849816852</v>
      </c>
      <c r="I19" s="17">
        <f t="shared" si="20"/>
        <v>9891.2316849816852</v>
      </c>
      <c r="J19" s="17">
        <f t="shared" si="20"/>
        <v>9891.2316849816852</v>
      </c>
      <c r="K19" s="17">
        <f t="shared" si="20"/>
        <v>9891.2316849816852</v>
      </c>
      <c r="L19" s="17">
        <f>'Oversigt bassiner'!E36</f>
        <v>740</v>
      </c>
      <c r="M19" s="98">
        <f>(L19*'Omkostninger til genopretning'!$C$11)</f>
        <v>98912.316849816852</v>
      </c>
      <c r="N19" s="79">
        <v>2017</v>
      </c>
      <c r="O19" s="34">
        <v>10</v>
      </c>
    </row>
    <row r="20" spans="1:15" x14ac:dyDescent="0.25">
      <c r="A20" s="20" t="s">
        <v>21</v>
      </c>
      <c r="B20" s="23">
        <f t="shared" si="15"/>
        <v>133665.29304029307</v>
      </c>
      <c r="C20" s="23">
        <f t="shared" si="11"/>
        <v>133665.29304029307</v>
      </c>
      <c r="D20" s="17">
        <f t="shared" ref="D20:K20" si="21">$M$20/10</f>
        <v>26733.058608058614</v>
      </c>
      <c r="E20" s="17">
        <f t="shared" si="21"/>
        <v>26733.058608058614</v>
      </c>
      <c r="F20" s="17">
        <f t="shared" si="21"/>
        <v>26733.058608058614</v>
      </c>
      <c r="G20" s="17">
        <f t="shared" si="21"/>
        <v>26733.058608058614</v>
      </c>
      <c r="H20" s="17">
        <f t="shared" si="21"/>
        <v>26733.058608058614</v>
      </c>
      <c r="I20" s="17">
        <f t="shared" si="21"/>
        <v>26733.058608058614</v>
      </c>
      <c r="J20" s="17">
        <f t="shared" si="21"/>
        <v>26733.058608058614</v>
      </c>
      <c r="K20" s="17">
        <f t="shared" si="21"/>
        <v>26733.058608058614</v>
      </c>
      <c r="L20" s="17">
        <f>'Oversigt bassiner'!E43</f>
        <v>2000</v>
      </c>
      <c r="M20" s="98">
        <f>(L20*'Omkostninger til genopretning'!$C$11)</f>
        <v>267330.58608058613</v>
      </c>
      <c r="N20" s="79">
        <v>2017</v>
      </c>
      <c r="O20" s="34">
        <v>10</v>
      </c>
    </row>
    <row r="21" spans="1:15" x14ac:dyDescent="0.25">
      <c r="A21" s="20" t="s">
        <v>98</v>
      </c>
      <c r="B21" s="23">
        <f t="shared" ref="B21:C22" si="22">C21</f>
        <v>112278.84615384617</v>
      </c>
      <c r="C21" s="23">
        <f t="shared" si="22"/>
        <v>112278.84615384617</v>
      </c>
      <c r="D21" s="23">
        <f t="shared" ref="D21:D27" si="23">M21/3</f>
        <v>112278.84615384617</v>
      </c>
      <c r="E21" s="17">
        <f t="shared" ref="E21:K21" si="24">$M$21/10</f>
        <v>33683.653846153851</v>
      </c>
      <c r="F21" s="17">
        <f t="shared" si="24"/>
        <v>33683.653846153851</v>
      </c>
      <c r="G21" s="17">
        <f t="shared" si="24"/>
        <v>33683.653846153851</v>
      </c>
      <c r="H21" s="17">
        <f t="shared" si="24"/>
        <v>33683.653846153851</v>
      </c>
      <c r="I21" s="17">
        <f t="shared" si="24"/>
        <v>33683.653846153851</v>
      </c>
      <c r="J21" s="17">
        <f t="shared" si="24"/>
        <v>33683.653846153851</v>
      </c>
      <c r="K21" s="17">
        <f t="shared" si="24"/>
        <v>33683.653846153851</v>
      </c>
      <c r="L21" s="17">
        <f>'Oversigt bassiner'!E7</f>
        <v>2520</v>
      </c>
      <c r="M21" s="98">
        <f>(L21*'Omkostninger til genopretning'!$C$11)</f>
        <v>336836.5384615385</v>
      </c>
      <c r="N21" s="79">
        <v>2018</v>
      </c>
      <c r="O21" s="34">
        <v>10</v>
      </c>
    </row>
    <row r="22" spans="1:15" x14ac:dyDescent="0.25">
      <c r="A22" s="20" t="s">
        <v>10</v>
      </c>
      <c r="B22" s="23">
        <f t="shared" si="22"/>
        <v>179111.49267399267</v>
      </c>
      <c r="C22" s="23">
        <f t="shared" si="22"/>
        <v>179111.49267399267</v>
      </c>
      <c r="D22" s="23">
        <f t="shared" si="23"/>
        <v>179111.49267399267</v>
      </c>
      <c r="E22" s="17">
        <f t="shared" ref="E22:K22" si="25">$M$22/10</f>
        <v>53733.447802197807</v>
      </c>
      <c r="F22" s="17">
        <f t="shared" si="25"/>
        <v>53733.447802197807</v>
      </c>
      <c r="G22" s="17">
        <f t="shared" si="25"/>
        <v>53733.447802197807</v>
      </c>
      <c r="H22" s="17">
        <f t="shared" si="25"/>
        <v>53733.447802197807</v>
      </c>
      <c r="I22" s="17">
        <f t="shared" si="25"/>
        <v>53733.447802197807</v>
      </c>
      <c r="J22" s="17">
        <f t="shared" si="25"/>
        <v>53733.447802197807</v>
      </c>
      <c r="K22" s="17">
        <f t="shared" si="25"/>
        <v>53733.447802197807</v>
      </c>
      <c r="L22" s="17">
        <f>'Oversigt bassiner'!E8</f>
        <v>4020</v>
      </c>
      <c r="M22" s="98">
        <f>(L22*'Omkostninger til genopretning'!$C$11)</f>
        <v>537334.47802197805</v>
      </c>
      <c r="N22" s="79">
        <v>2018</v>
      </c>
      <c r="O22" s="34">
        <v>10</v>
      </c>
    </row>
    <row r="23" spans="1:15" s="33" customFormat="1" x14ac:dyDescent="0.25">
      <c r="A23" s="20" t="s">
        <v>110</v>
      </c>
      <c r="B23" s="23">
        <f>C23</f>
        <v>42327.342796092802</v>
      </c>
      <c r="C23" s="23">
        <f>D23</f>
        <v>42327.342796092802</v>
      </c>
      <c r="D23" s="23">
        <f t="shared" si="23"/>
        <v>42327.342796092802</v>
      </c>
      <c r="E23" s="17">
        <f t="shared" ref="E23:K23" si="26">$M$23/10</f>
        <v>12698.20283882784</v>
      </c>
      <c r="F23" s="17">
        <f t="shared" si="26"/>
        <v>12698.20283882784</v>
      </c>
      <c r="G23" s="17">
        <f t="shared" si="26"/>
        <v>12698.20283882784</v>
      </c>
      <c r="H23" s="17">
        <f t="shared" si="26"/>
        <v>12698.20283882784</v>
      </c>
      <c r="I23" s="17">
        <f t="shared" si="26"/>
        <v>12698.20283882784</v>
      </c>
      <c r="J23" s="17">
        <f t="shared" si="26"/>
        <v>12698.20283882784</v>
      </c>
      <c r="K23" s="17">
        <f t="shared" si="26"/>
        <v>12698.20283882784</v>
      </c>
      <c r="L23" s="17">
        <f>'Oversigt bassiner'!E11</f>
        <v>950</v>
      </c>
      <c r="M23" s="98">
        <f>(L23*'Omkostninger til genopretning'!$C$11)</f>
        <v>126982.0283882784</v>
      </c>
      <c r="N23" s="79">
        <v>2018</v>
      </c>
      <c r="O23" s="34">
        <v>10</v>
      </c>
    </row>
    <row r="24" spans="1:15" x14ac:dyDescent="0.25">
      <c r="A24" s="20" t="s">
        <v>83</v>
      </c>
      <c r="B24" s="23">
        <f t="shared" si="15"/>
        <v>272498.97741147742</v>
      </c>
      <c r="C24" s="23">
        <f t="shared" ref="C24" si="27">D24</f>
        <v>272498.97741147742</v>
      </c>
      <c r="D24" s="23">
        <f t="shared" si="23"/>
        <v>272498.97741147742</v>
      </c>
      <c r="E24" s="17">
        <f t="shared" ref="E24:J24" si="28">$M$24/10</f>
        <v>81749.693223443232</v>
      </c>
      <c r="F24" s="17">
        <f t="shared" si="28"/>
        <v>81749.693223443232</v>
      </c>
      <c r="G24" s="17">
        <f t="shared" si="28"/>
        <v>81749.693223443232</v>
      </c>
      <c r="H24" s="17">
        <f t="shared" si="28"/>
        <v>81749.693223443232</v>
      </c>
      <c r="I24" s="17">
        <f t="shared" si="28"/>
        <v>81749.693223443232</v>
      </c>
      <c r="J24" s="17">
        <f t="shared" si="28"/>
        <v>81749.693223443232</v>
      </c>
      <c r="K24" s="17">
        <f>$M$24/10</f>
        <v>81749.693223443232</v>
      </c>
      <c r="L24" s="17">
        <f>'Oversigt bassiner'!E14</f>
        <v>6116</v>
      </c>
      <c r="M24" s="98">
        <f>(L24*'Omkostninger til genopretning'!$C$11)</f>
        <v>817496.93223443232</v>
      </c>
      <c r="N24" s="79">
        <v>2018</v>
      </c>
      <c r="O24" s="34">
        <v>10</v>
      </c>
    </row>
    <row r="25" spans="1:15" x14ac:dyDescent="0.25">
      <c r="A25" s="20" t="s">
        <v>36</v>
      </c>
      <c r="B25" s="23">
        <f t="shared" ref="B25" si="29">C25</f>
        <v>160398.35164835167</v>
      </c>
      <c r="C25" s="23">
        <f t="shared" ref="C25" si="30">D25</f>
        <v>160398.35164835167</v>
      </c>
      <c r="D25" s="23">
        <f t="shared" ref="D25" si="31">M25/3</f>
        <v>160398.35164835167</v>
      </c>
      <c r="E25" s="17">
        <f t="shared" ref="E25:J25" si="32">$M$25/10</f>
        <v>48119.505494505502</v>
      </c>
      <c r="F25" s="17">
        <f t="shared" si="32"/>
        <v>48119.505494505502</v>
      </c>
      <c r="G25" s="17">
        <f t="shared" si="32"/>
        <v>48119.505494505502</v>
      </c>
      <c r="H25" s="17">
        <f t="shared" si="32"/>
        <v>48119.505494505502</v>
      </c>
      <c r="I25" s="17">
        <f t="shared" si="32"/>
        <v>48119.505494505502</v>
      </c>
      <c r="J25" s="17">
        <f t="shared" si="32"/>
        <v>48119.505494505502</v>
      </c>
      <c r="K25" s="17">
        <f>$M$25/10</f>
        <v>48119.505494505502</v>
      </c>
      <c r="L25" s="17">
        <f>'Oversigt bassiner'!E23</f>
        <v>3600</v>
      </c>
      <c r="M25" s="98">
        <f>(L25*'Omkostninger til genopretning'!$C$11)</f>
        <v>481195.05494505499</v>
      </c>
      <c r="N25" s="79">
        <v>2018</v>
      </c>
      <c r="O25" s="34">
        <v>10</v>
      </c>
    </row>
    <row r="26" spans="1:15" x14ac:dyDescent="0.25">
      <c r="A26" s="20" t="s">
        <v>6</v>
      </c>
      <c r="B26" s="23">
        <f t="shared" ref="B26" si="33">C26</f>
        <v>17020.047313797313</v>
      </c>
      <c r="C26" s="23">
        <f t="shared" ref="C26" si="34">D26</f>
        <v>17020.047313797313</v>
      </c>
      <c r="D26" s="23">
        <f t="shared" si="23"/>
        <v>17020.047313797313</v>
      </c>
      <c r="E26" s="17">
        <f t="shared" ref="E26:K26" si="35">$M$26/10</f>
        <v>5106.0141941391939</v>
      </c>
      <c r="F26" s="17">
        <f t="shared" si="35"/>
        <v>5106.0141941391939</v>
      </c>
      <c r="G26" s="17">
        <f t="shared" si="35"/>
        <v>5106.0141941391939</v>
      </c>
      <c r="H26" s="17">
        <f t="shared" si="35"/>
        <v>5106.0141941391939</v>
      </c>
      <c r="I26" s="17">
        <f t="shared" si="35"/>
        <v>5106.0141941391939</v>
      </c>
      <c r="J26" s="17">
        <f t="shared" si="35"/>
        <v>5106.0141941391939</v>
      </c>
      <c r="K26" s="17">
        <f t="shared" si="35"/>
        <v>5106.0141941391939</v>
      </c>
      <c r="L26" s="17">
        <f>'Oversigt bassiner'!E29</f>
        <v>382</v>
      </c>
      <c r="M26" s="98">
        <f>(L26*'Omkostninger til genopretning'!$C$11)</f>
        <v>51060.141941391943</v>
      </c>
      <c r="N26" s="79">
        <v>2018</v>
      </c>
      <c r="O26" s="34">
        <v>10</v>
      </c>
    </row>
    <row r="27" spans="1:15" x14ac:dyDescent="0.25">
      <c r="A27" s="20" t="s">
        <v>74</v>
      </c>
      <c r="B27" s="23">
        <f t="shared" ref="B27:D28" si="36">C27</f>
        <v>16485.386141636143</v>
      </c>
      <c r="C27" s="23">
        <f t="shared" si="36"/>
        <v>16485.386141636143</v>
      </c>
      <c r="D27" s="23">
        <f t="shared" si="23"/>
        <v>16485.386141636143</v>
      </c>
      <c r="E27" s="17">
        <f t="shared" ref="E27:K27" si="37">$M$27/10</f>
        <v>4945.6158424908426</v>
      </c>
      <c r="F27" s="17">
        <f t="shared" si="37"/>
        <v>4945.6158424908426</v>
      </c>
      <c r="G27" s="17">
        <f t="shared" si="37"/>
        <v>4945.6158424908426</v>
      </c>
      <c r="H27" s="17">
        <f t="shared" si="37"/>
        <v>4945.6158424908426</v>
      </c>
      <c r="I27" s="17">
        <f t="shared" si="37"/>
        <v>4945.6158424908426</v>
      </c>
      <c r="J27" s="17">
        <f t="shared" si="37"/>
        <v>4945.6158424908426</v>
      </c>
      <c r="K27" s="17">
        <f t="shared" si="37"/>
        <v>4945.6158424908426</v>
      </c>
      <c r="L27" s="17">
        <f>'Oversigt bassiner'!E42</f>
        <v>370</v>
      </c>
      <c r="M27" s="98">
        <f>(L27*'Omkostninger til genopretning'!$C$11)</f>
        <v>49456.158424908426</v>
      </c>
      <c r="N27" s="79">
        <v>2018</v>
      </c>
      <c r="O27" s="34">
        <v>10</v>
      </c>
    </row>
    <row r="28" spans="1:15" x14ac:dyDescent="0.25">
      <c r="A28" s="37" t="s">
        <v>12</v>
      </c>
      <c r="B28" s="23">
        <f t="shared" si="36"/>
        <v>36757.955586080592</v>
      </c>
      <c r="C28" s="23">
        <f t="shared" si="36"/>
        <v>36757.955586080592</v>
      </c>
      <c r="D28" s="23">
        <f t="shared" si="36"/>
        <v>36757.955586080592</v>
      </c>
      <c r="E28" s="23">
        <f>M28/4</f>
        <v>36757.955586080592</v>
      </c>
      <c r="F28" s="17">
        <f t="shared" ref="F28:K28" si="38">$M$28/10</f>
        <v>14703.182234432237</v>
      </c>
      <c r="G28" s="17">
        <f t="shared" si="38"/>
        <v>14703.182234432237</v>
      </c>
      <c r="H28" s="17">
        <f t="shared" si="38"/>
        <v>14703.182234432237</v>
      </c>
      <c r="I28" s="17">
        <f t="shared" si="38"/>
        <v>14703.182234432237</v>
      </c>
      <c r="J28" s="17">
        <f t="shared" si="38"/>
        <v>14703.182234432237</v>
      </c>
      <c r="K28" s="17">
        <f t="shared" si="38"/>
        <v>14703.182234432237</v>
      </c>
      <c r="L28" s="17">
        <f>'Oversigt bassiner'!E5</f>
        <v>1100</v>
      </c>
      <c r="M28" s="98">
        <f>(L28*'Omkostninger til genopretning'!$C$11)</f>
        <v>147031.82234432237</v>
      </c>
      <c r="N28" s="16">
        <v>2019</v>
      </c>
      <c r="O28" s="34">
        <v>10</v>
      </c>
    </row>
    <row r="29" spans="1:15" s="58" customFormat="1" x14ac:dyDescent="0.25">
      <c r="A29" s="64" t="s">
        <v>133</v>
      </c>
      <c r="B29" s="23">
        <f t="shared" ref="B29:D29" si="39">C29</f>
        <v>28738.038003663005</v>
      </c>
      <c r="C29" s="23">
        <f t="shared" si="39"/>
        <v>28738.038003663005</v>
      </c>
      <c r="D29" s="23">
        <f t="shared" si="39"/>
        <v>28738.038003663005</v>
      </c>
      <c r="E29" s="23">
        <f t="shared" ref="E29:E35" si="40">M29/4</f>
        <v>28738.038003663005</v>
      </c>
      <c r="F29" s="17">
        <f t="shared" ref="F29:K29" si="41">$M$29/10</f>
        <v>11495.215201465202</v>
      </c>
      <c r="G29" s="17">
        <f t="shared" si="41"/>
        <v>11495.215201465202</v>
      </c>
      <c r="H29" s="17">
        <f t="shared" si="41"/>
        <v>11495.215201465202</v>
      </c>
      <c r="I29" s="17">
        <f t="shared" si="41"/>
        <v>11495.215201465202</v>
      </c>
      <c r="J29" s="17">
        <f t="shared" si="41"/>
        <v>11495.215201465202</v>
      </c>
      <c r="K29" s="17">
        <f t="shared" si="41"/>
        <v>11495.215201465202</v>
      </c>
      <c r="L29" s="17">
        <f>'Oversigt bassiner'!E12</f>
        <v>860</v>
      </c>
      <c r="M29" s="98">
        <f>(L29*'Omkostninger til genopretning'!$C$11)</f>
        <v>114952.15201465202</v>
      </c>
      <c r="N29" s="79">
        <v>2019</v>
      </c>
      <c r="O29" s="79">
        <v>10</v>
      </c>
    </row>
    <row r="30" spans="1:15" s="101" customFormat="1" x14ac:dyDescent="0.25">
      <c r="A30" s="20" t="s">
        <v>110</v>
      </c>
      <c r="B30" s="23">
        <f t="shared" ref="B30" si="42">C30</f>
        <v>31745.5070970696</v>
      </c>
      <c r="C30" s="23">
        <f t="shared" ref="C30" si="43">D30</f>
        <v>31745.5070970696</v>
      </c>
      <c r="D30" s="23">
        <f t="shared" ref="D30" si="44">E30</f>
        <v>31745.5070970696</v>
      </c>
      <c r="E30" s="23">
        <f t="shared" ref="E30" si="45">M30/4</f>
        <v>31745.5070970696</v>
      </c>
      <c r="F30" s="17">
        <f t="shared" ref="F30:J30" si="46">$M$30/10</f>
        <v>12698.20283882784</v>
      </c>
      <c r="G30" s="17">
        <f t="shared" si="46"/>
        <v>12698.20283882784</v>
      </c>
      <c r="H30" s="17">
        <f t="shared" si="46"/>
        <v>12698.20283882784</v>
      </c>
      <c r="I30" s="17">
        <f t="shared" si="46"/>
        <v>12698.20283882784</v>
      </c>
      <c r="J30" s="17">
        <f t="shared" si="46"/>
        <v>12698.20283882784</v>
      </c>
      <c r="K30" s="17">
        <f>$M$30/10</f>
        <v>12698.20283882784</v>
      </c>
      <c r="L30" s="17">
        <f>'Oversigt bassiner'!E11</f>
        <v>950</v>
      </c>
      <c r="M30" s="98">
        <f>(L30*'Omkostninger til genopretning'!$C$11)</f>
        <v>126982.0283882784</v>
      </c>
      <c r="N30" s="108">
        <v>2019</v>
      </c>
      <c r="O30" s="108">
        <v>10</v>
      </c>
    </row>
    <row r="31" spans="1:15" x14ac:dyDescent="0.25">
      <c r="A31" s="20" t="s">
        <v>9</v>
      </c>
      <c r="B31" s="23">
        <f t="shared" ref="B31" si="47">C31</f>
        <v>63491.014194139199</v>
      </c>
      <c r="C31" s="23">
        <f t="shared" ref="C31" si="48">D31</f>
        <v>63491.014194139199</v>
      </c>
      <c r="D31" s="23">
        <f t="shared" ref="D31" si="49">E31</f>
        <v>63491.014194139199</v>
      </c>
      <c r="E31" s="23">
        <f t="shared" si="40"/>
        <v>63491.014194139199</v>
      </c>
      <c r="F31" s="17">
        <f t="shared" ref="F31:K31" si="50">$M$31/10</f>
        <v>25396.405677655679</v>
      </c>
      <c r="G31" s="17">
        <f t="shared" si="50"/>
        <v>25396.405677655679</v>
      </c>
      <c r="H31" s="17">
        <f t="shared" si="50"/>
        <v>25396.405677655679</v>
      </c>
      <c r="I31" s="17">
        <f t="shared" si="50"/>
        <v>25396.405677655679</v>
      </c>
      <c r="J31" s="17">
        <f t="shared" si="50"/>
        <v>25396.405677655679</v>
      </c>
      <c r="K31" s="17">
        <f t="shared" si="50"/>
        <v>25396.405677655679</v>
      </c>
      <c r="L31" s="17">
        <f>'Oversigt bassiner'!E15</f>
        <v>1900</v>
      </c>
      <c r="M31" s="98">
        <f>(L31*'Omkostninger til genopretning'!$C$11)</f>
        <v>253964.0567765568</v>
      </c>
      <c r="N31" s="79">
        <v>2019</v>
      </c>
      <c r="O31" s="79">
        <v>10</v>
      </c>
    </row>
    <row r="32" spans="1:15" x14ac:dyDescent="0.25">
      <c r="A32" s="20" t="s">
        <v>13</v>
      </c>
      <c r="B32" s="23">
        <f t="shared" ref="B32:D33" si="51">C32</f>
        <v>26733.058608058611</v>
      </c>
      <c r="C32" s="23">
        <f t="shared" si="51"/>
        <v>26733.058608058611</v>
      </c>
      <c r="D32" s="23">
        <f t="shared" si="51"/>
        <v>26733.058608058611</v>
      </c>
      <c r="E32" s="23">
        <f t="shared" si="40"/>
        <v>26733.058608058611</v>
      </c>
      <c r="F32" s="17">
        <f t="shared" ref="F32:K32" si="52">$M$32/10</f>
        <v>10693.223443223444</v>
      </c>
      <c r="G32" s="17">
        <f t="shared" si="52"/>
        <v>10693.223443223444</v>
      </c>
      <c r="H32" s="17">
        <f t="shared" si="52"/>
        <v>10693.223443223444</v>
      </c>
      <c r="I32" s="17">
        <f t="shared" si="52"/>
        <v>10693.223443223444</v>
      </c>
      <c r="J32" s="17">
        <f t="shared" si="52"/>
        <v>10693.223443223444</v>
      </c>
      <c r="K32" s="17">
        <f t="shared" si="52"/>
        <v>10693.223443223444</v>
      </c>
      <c r="L32" s="17">
        <f>'Oversigt bassiner'!E19</f>
        <v>800</v>
      </c>
      <c r="M32" s="98">
        <f>(L32*'Omkostninger til genopretning'!$C$11)</f>
        <v>106932.23443223444</v>
      </c>
      <c r="N32" s="79">
        <v>2019</v>
      </c>
      <c r="O32" s="79">
        <v>10</v>
      </c>
    </row>
    <row r="33" spans="1:16" s="33" customFormat="1" x14ac:dyDescent="0.25">
      <c r="A33" s="20" t="s">
        <v>112</v>
      </c>
      <c r="B33" s="23">
        <f t="shared" si="51"/>
        <v>26733.058608058611</v>
      </c>
      <c r="C33" s="23">
        <f t="shared" si="51"/>
        <v>26733.058608058611</v>
      </c>
      <c r="D33" s="23">
        <f t="shared" si="51"/>
        <v>26733.058608058611</v>
      </c>
      <c r="E33" s="23">
        <f t="shared" si="40"/>
        <v>26733.058608058611</v>
      </c>
      <c r="F33" s="17">
        <f t="shared" ref="F33:K33" si="53">$M$33/10</f>
        <v>10693.223443223444</v>
      </c>
      <c r="G33" s="17">
        <f t="shared" si="53"/>
        <v>10693.223443223444</v>
      </c>
      <c r="H33" s="17">
        <f t="shared" si="53"/>
        <v>10693.223443223444</v>
      </c>
      <c r="I33" s="17">
        <f t="shared" si="53"/>
        <v>10693.223443223444</v>
      </c>
      <c r="J33" s="17">
        <f t="shared" si="53"/>
        <v>10693.223443223444</v>
      </c>
      <c r="K33" s="17">
        <f t="shared" si="53"/>
        <v>10693.223443223444</v>
      </c>
      <c r="L33" s="17">
        <f>'Oversigt bassiner'!E25</f>
        <v>800</v>
      </c>
      <c r="M33" s="98">
        <f>(L33*'Omkostninger til genopretning'!$C$11)</f>
        <v>106932.23443223444</v>
      </c>
      <c r="N33" s="79">
        <v>2019</v>
      </c>
      <c r="O33" s="79">
        <v>10</v>
      </c>
    </row>
    <row r="34" spans="1:16" x14ac:dyDescent="0.25">
      <c r="A34" s="20" t="s">
        <v>11</v>
      </c>
      <c r="B34" s="23">
        <f t="shared" ref="B34:B37" si="54">C34</f>
        <v>51795.301053113559</v>
      </c>
      <c r="C34" s="23">
        <f t="shared" ref="C34:C37" si="55">D34</f>
        <v>51795.301053113559</v>
      </c>
      <c r="D34" s="23">
        <f t="shared" ref="D34:D37" si="56">E34</f>
        <v>51795.301053113559</v>
      </c>
      <c r="E34" s="23">
        <f t="shared" si="40"/>
        <v>51795.301053113559</v>
      </c>
      <c r="F34" s="17">
        <f t="shared" ref="F34:K34" si="57">$M$34/10</f>
        <v>20718.120421245425</v>
      </c>
      <c r="G34" s="17">
        <f t="shared" si="57"/>
        <v>20718.120421245425</v>
      </c>
      <c r="H34" s="17">
        <f t="shared" si="57"/>
        <v>20718.120421245425</v>
      </c>
      <c r="I34" s="17">
        <f t="shared" si="57"/>
        <v>20718.120421245425</v>
      </c>
      <c r="J34" s="17">
        <f t="shared" si="57"/>
        <v>20718.120421245425</v>
      </c>
      <c r="K34" s="17">
        <f t="shared" si="57"/>
        <v>20718.120421245425</v>
      </c>
      <c r="L34" s="17">
        <f>'Oversigt bassiner'!E33</f>
        <v>1550</v>
      </c>
      <c r="M34" s="98">
        <f>(L34*'Omkostninger til genopretning'!$C$11)</f>
        <v>207181.20421245423</v>
      </c>
      <c r="N34" s="79">
        <v>2019</v>
      </c>
      <c r="O34" s="79">
        <v>10</v>
      </c>
    </row>
    <row r="35" spans="1:16" x14ac:dyDescent="0.25">
      <c r="A35" s="20" t="s">
        <v>71</v>
      </c>
      <c r="B35" s="23">
        <f t="shared" si="54"/>
        <v>15037.345467032968</v>
      </c>
      <c r="C35" s="23">
        <f t="shared" si="55"/>
        <v>15037.345467032968</v>
      </c>
      <c r="D35" s="23">
        <f t="shared" si="56"/>
        <v>15037.345467032968</v>
      </c>
      <c r="E35" s="23">
        <f t="shared" si="40"/>
        <v>15037.345467032968</v>
      </c>
      <c r="F35" s="17">
        <f t="shared" ref="F35:K35" si="58">$M$35/10</f>
        <v>6014.9381868131877</v>
      </c>
      <c r="G35" s="17">
        <f t="shared" si="58"/>
        <v>6014.9381868131877</v>
      </c>
      <c r="H35" s="17">
        <f t="shared" si="58"/>
        <v>6014.9381868131877</v>
      </c>
      <c r="I35" s="17">
        <f t="shared" si="58"/>
        <v>6014.9381868131877</v>
      </c>
      <c r="J35" s="17">
        <f t="shared" si="58"/>
        <v>6014.9381868131877</v>
      </c>
      <c r="K35" s="17">
        <f t="shared" si="58"/>
        <v>6014.9381868131877</v>
      </c>
      <c r="L35" s="17">
        <f>'Oversigt bassiner'!E41</f>
        <v>450</v>
      </c>
      <c r="M35" s="98">
        <f>(L35*'Omkostninger til genopretning'!$C$11)</f>
        <v>60149.381868131873</v>
      </c>
      <c r="N35" s="79">
        <v>2019</v>
      </c>
      <c r="O35" s="79">
        <v>10</v>
      </c>
    </row>
    <row r="36" spans="1:16" s="58" customFormat="1" x14ac:dyDescent="0.25">
      <c r="A36" s="64" t="s">
        <v>159</v>
      </c>
      <c r="B36" s="23">
        <f t="shared" si="54"/>
        <v>4773.7604657247521</v>
      </c>
      <c r="C36" s="23">
        <f t="shared" si="55"/>
        <v>4773.7604657247521</v>
      </c>
      <c r="D36" s="23">
        <f t="shared" si="56"/>
        <v>4773.7604657247521</v>
      </c>
      <c r="E36" s="23">
        <f t="shared" ref="E36:E37" si="59">F36</f>
        <v>4773.7604657247521</v>
      </c>
      <c r="F36" s="23">
        <f t="shared" ref="F36:F37" si="60">G36</f>
        <v>4773.7604657247521</v>
      </c>
      <c r="G36" s="23">
        <f t="shared" ref="G36:G37" si="61">H36</f>
        <v>4773.7604657247521</v>
      </c>
      <c r="H36" s="23">
        <f>M36/7</f>
        <v>4773.7604657247521</v>
      </c>
      <c r="I36" s="17">
        <f t="shared" ref="I36:J36" si="62">$M$36/10</f>
        <v>3341.6323260073268</v>
      </c>
      <c r="J36" s="17">
        <f t="shared" si="62"/>
        <v>3341.6323260073268</v>
      </c>
      <c r="K36" s="17">
        <f>$M$36/10</f>
        <v>3341.6323260073268</v>
      </c>
      <c r="L36" s="17">
        <f>'Oversigt bassiner'!E28</f>
        <v>250</v>
      </c>
      <c r="M36" s="98">
        <f>(L36*'Omkostninger til genopretning'!$C$11)</f>
        <v>33416.323260073266</v>
      </c>
      <c r="N36" s="79">
        <v>2022</v>
      </c>
      <c r="O36" s="79">
        <v>10</v>
      </c>
    </row>
    <row r="37" spans="1:16" s="58" customFormat="1" x14ac:dyDescent="0.25">
      <c r="A37" s="64" t="s">
        <v>117</v>
      </c>
      <c r="B37" s="23">
        <f t="shared" si="54"/>
        <v>45828.100470957623</v>
      </c>
      <c r="C37" s="23">
        <f t="shared" si="55"/>
        <v>45828.100470957623</v>
      </c>
      <c r="D37" s="23">
        <f t="shared" si="56"/>
        <v>45828.100470957623</v>
      </c>
      <c r="E37" s="23">
        <f t="shared" si="59"/>
        <v>45828.100470957623</v>
      </c>
      <c r="F37" s="23">
        <f t="shared" si="60"/>
        <v>45828.100470957623</v>
      </c>
      <c r="G37" s="23">
        <f t="shared" si="61"/>
        <v>45828.100470957623</v>
      </c>
      <c r="H37" s="23">
        <f t="shared" ref="H37:H40" si="63">M37/7</f>
        <v>45828.100470957623</v>
      </c>
      <c r="I37" s="17">
        <f t="shared" ref="I37:J37" si="64">$M$37/10</f>
        <v>32079.670329670334</v>
      </c>
      <c r="J37" s="17">
        <f t="shared" si="64"/>
        <v>32079.670329670334</v>
      </c>
      <c r="K37" s="17">
        <f>$M$37/10</f>
        <v>32079.670329670334</v>
      </c>
      <c r="L37" s="17">
        <f>'Oversigt bassiner'!E35</f>
        <v>2400</v>
      </c>
      <c r="M37" s="98">
        <f>(L37*'Omkostninger til genopretning'!$C$11)</f>
        <v>320796.70329670334</v>
      </c>
      <c r="N37" s="79">
        <v>2022</v>
      </c>
      <c r="O37" s="79">
        <v>10</v>
      </c>
    </row>
    <row r="38" spans="1:16" x14ac:dyDescent="0.25">
      <c r="A38" s="20" t="s">
        <v>104</v>
      </c>
      <c r="B38" s="23">
        <f t="shared" ref="B38:B44" si="65">C38</f>
        <v>14092.140894819468</v>
      </c>
      <c r="C38" s="23">
        <f t="shared" ref="C38:C44" si="66">D38</f>
        <v>14092.140894819468</v>
      </c>
      <c r="D38" s="23">
        <f t="shared" ref="D38:D44" si="67">E38</f>
        <v>14092.140894819468</v>
      </c>
      <c r="E38" s="23">
        <f t="shared" ref="E38:G38" si="68">F38</f>
        <v>14092.140894819468</v>
      </c>
      <c r="F38" s="23">
        <f t="shared" si="68"/>
        <v>14092.140894819468</v>
      </c>
      <c r="G38" s="23">
        <f t="shared" si="68"/>
        <v>14092.140894819468</v>
      </c>
      <c r="H38" s="23">
        <f t="shared" si="63"/>
        <v>14092.140894819468</v>
      </c>
      <c r="I38" s="17">
        <f t="shared" ref="I38:J38" si="69">$M$38/10</f>
        <v>9864.4986263736264</v>
      </c>
      <c r="J38" s="17">
        <f t="shared" si="69"/>
        <v>9864.4986263736264</v>
      </c>
      <c r="K38" s="17">
        <f>$M$38/10</f>
        <v>9864.4986263736264</v>
      </c>
      <c r="L38" s="17">
        <f>'Oversigt bassiner'!E38</f>
        <v>738</v>
      </c>
      <c r="M38" s="98">
        <f>(L38*'Omkostninger til genopretning'!$C$11)</f>
        <v>98644.986263736268</v>
      </c>
      <c r="N38" s="79">
        <v>2022</v>
      </c>
      <c r="O38" s="79">
        <v>10</v>
      </c>
    </row>
    <row r="39" spans="1:16" x14ac:dyDescent="0.25">
      <c r="A39" s="21" t="s">
        <v>77</v>
      </c>
      <c r="B39" s="23">
        <f t="shared" si="65"/>
        <v>13366.529304029305</v>
      </c>
      <c r="C39" s="23">
        <f t="shared" si="66"/>
        <v>13366.529304029305</v>
      </c>
      <c r="D39" s="23">
        <f t="shared" si="67"/>
        <v>13366.529304029305</v>
      </c>
      <c r="E39" s="23">
        <f t="shared" ref="E39:G39" si="70">F39</f>
        <v>13366.529304029305</v>
      </c>
      <c r="F39" s="23">
        <f t="shared" si="70"/>
        <v>13366.529304029305</v>
      </c>
      <c r="G39" s="23">
        <f t="shared" si="70"/>
        <v>13366.529304029305</v>
      </c>
      <c r="H39" s="23">
        <f t="shared" si="63"/>
        <v>13366.529304029305</v>
      </c>
      <c r="I39" s="17">
        <f t="shared" ref="I39:J39" si="71">$M$39/10</f>
        <v>9356.5705128205136</v>
      </c>
      <c r="J39" s="17">
        <f t="shared" si="71"/>
        <v>9356.5705128205136</v>
      </c>
      <c r="K39" s="17">
        <f>$M$39/10</f>
        <v>9356.5705128205136</v>
      </c>
      <c r="L39" s="17">
        <f>'Oversigt bassiner'!E39</f>
        <v>700</v>
      </c>
      <c r="M39" s="98">
        <f>(L39*'Omkostninger til genopretning'!$C$11)</f>
        <v>93565.70512820514</v>
      </c>
      <c r="N39" s="79">
        <v>2022</v>
      </c>
      <c r="O39" s="79">
        <v>10</v>
      </c>
    </row>
    <row r="40" spans="1:16" s="58" customFormat="1" ht="16.5" customHeight="1" x14ac:dyDescent="0.25">
      <c r="A40" s="64" t="s">
        <v>193</v>
      </c>
      <c r="B40" s="23">
        <f t="shared" si="65"/>
        <v>19763.368328100474</v>
      </c>
      <c r="C40" s="23">
        <f t="shared" si="66"/>
        <v>19763.368328100474</v>
      </c>
      <c r="D40" s="23">
        <f t="shared" si="67"/>
        <v>19763.368328100474</v>
      </c>
      <c r="E40" s="23">
        <f t="shared" ref="E40:E44" si="72">F40</f>
        <v>19763.368328100474</v>
      </c>
      <c r="F40" s="23">
        <f t="shared" ref="F40:F44" si="73">G40</f>
        <v>19763.368328100474</v>
      </c>
      <c r="G40" s="23">
        <f t="shared" ref="G40:G44" si="74">H40</f>
        <v>19763.368328100474</v>
      </c>
      <c r="H40" s="23">
        <f t="shared" si="63"/>
        <v>19763.368328100474</v>
      </c>
      <c r="I40" s="17">
        <f t="shared" ref="I40:J40" si="75">$M$40/10</f>
        <v>13834.357829670331</v>
      </c>
      <c r="J40" s="17">
        <f t="shared" si="75"/>
        <v>13834.357829670331</v>
      </c>
      <c r="K40" s="17">
        <f>$M$40/10</f>
        <v>13834.357829670331</v>
      </c>
      <c r="L40" s="17">
        <f>'Oversigt bassiner'!E40</f>
        <v>1035</v>
      </c>
      <c r="M40" s="98">
        <f>(L40*'Omkostninger til genopretning'!$C$11)</f>
        <v>138343.57829670332</v>
      </c>
      <c r="N40" s="79">
        <v>2022</v>
      </c>
      <c r="O40" s="79">
        <v>10</v>
      </c>
    </row>
    <row r="41" spans="1:16" s="58" customFormat="1" ht="16.5" customHeight="1" x14ac:dyDescent="0.25">
      <c r="A41" s="64" t="s">
        <v>15</v>
      </c>
      <c r="B41" s="23">
        <f t="shared" si="65"/>
        <v>32673.738298738303</v>
      </c>
      <c r="C41" s="23">
        <f t="shared" si="66"/>
        <v>32673.738298738303</v>
      </c>
      <c r="D41" s="23">
        <f t="shared" si="67"/>
        <v>32673.738298738303</v>
      </c>
      <c r="E41" s="23">
        <f t="shared" si="72"/>
        <v>32673.738298738303</v>
      </c>
      <c r="F41" s="23">
        <f t="shared" si="73"/>
        <v>32673.738298738303</v>
      </c>
      <c r="G41" s="23">
        <f t="shared" si="74"/>
        <v>32673.738298738303</v>
      </c>
      <c r="H41" s="23">
        <f t="shared" ref="H41:H44" si="76">I41</f>
        <v>32673.738298738303</v>
      </c>
      <c r="I41" s="23">
        <f t="shared" ref="I41:I44" si="77">J41</f>
        <v>32673.738298738303</v>
      </c>
      <c r="J41" s="23">
        <f>M41/9</f>
        <v>32673.738298738303</v>
      </c>
      <c r="K41" s="17">
        <f>$M$41/10</f>
        <v>29406.364468864474</v>
      </c>
      <c r="L41" s="17">
        <f>'Oversigt bassiner'!E16</f>
        <v>2200</v>
      </c>
      <c r="M41" s="98">
        <f>(L41*'Omkostninger til genopretning'!$C$11)</f>
        <v>294063.64468864474</v>
      </c>
      <c r="N41" s="79">
        <v>2024</v>
      </c>
      <c r="O41" s="79">
        <v>10</v>
      </c>
    </row>
    <row r="42" spans="1:16" s="58" customFormat="1" ht="16.5" customHeight="1" x14ac:dyDescent="0.25">
      <c r="A42" s="64" t="s">
        <v>161</v>
      </c>
      <c r="B42" s="23">
        <f t="shared" si="65"/>
        <v>57624.592999593006</v>
      </c>
      <c r="C42" s="23">
        <f t="shared" si="66"/>
        <v>57624.592999593006</v>
      </c>
      <c r="D42" s="23">
        <f t="shared" si="67"/>
        <v>57624.592999593006</v>
      </c>
      <c r="E42" s="23">
        <f t="shared" si="72"/>
        <v>57624.592999593006</v>
      </c>
      <c r="F42" s="23">
        <f t="shared" si="73"/>
        <v>57624.592999593006</v>
      </c>
      <c r="G42" s="23">
        <f t="shared" si="74"/>
        <v>57624.592999593006</v>
      </c>
      <c r="H42" s="23">
        <f t="shared" si="76"/>
        <v>57624.592999593006</v>
      </c>
      <c r="I42" s="23">
        <f t="shared" si="77"/>
        <v>57624.592999593006</v>
      </c>
      <c r="J42" s="23">
        <f t="shared" ref="J42:J44" si="78">M42/9</f>
        <v>57624.592999593006</v>
      </c>
      <c r="K42" s="17">
        <f>$M$42/10</f>
        <v>51862.133699633705</v>
      </c>
      <c r="L42" s="17">
        <f>'Oversigt bassiner'!E18</f>
        <v>3880</v>
      </c>
      <c r="M42" s="98">
        <f>(L42*'Omkostninger til genopretning'!$C$11)</f>
        <v>518621.33699633705</v>
      </c>
      <c r="N42" s="79">
        <v>2024</v>
      </c>
      <c r="O42" s="79">
        <v>10</v>
      </c>
    </row>
    <row r="43" spans="1:16" s="58" customFormat="1" ht="16.5" customHeight="1" x14ac:dyDescent="0.25">
      <c r="A43" s="64" t="s">
        <v>163</v>
      </c>
      <c r="B43" s="23">
        <f t="shared" si="65"/>
        <v>15430.915496540498</v>
      </c>
      <c r="C43" s="23">
        <f t="shared" si="66"/>
        <v>15430.915496540498</v>
      </c>
      <c r="D43" s="23">
        <f t="shared" si="67"/>
        <v>15430.915496540498</v>
      </c>
      <c r="E43" s="23">
        <f t="shared" si="72"/>
        <v>15430.915496540498</v>
      </c>
      <c r="F43" s="23">
        <f t="shared" si="73"/>
        <v>15430.915496540498</v>
      </c>
      <c r="G43" s="23">
        <f t="shared" si="74"/>
        <v>15430.915496540498</v>
      </c>
      <c r="H43" s="23">
        <f t="shared" si="76"/>
        <v>15430.915496540498</v>
      </c>
      <c r="I43" s="23">
        <f t="shared" si="77"/>
        <v>15430.915496540498</v>
      </c>
      <c r="J43" s="23">
        <f t="shared" si="78"/>
        <v>15430.915496540498</v>
      </c>
      <c r="K43" s="17">
        <f>$M$43/10</f>
        <v>13887.823946886449</v>
      </c>
      <c r="L43" s="17">
        <f>'Oversigt bassiner'!E20</f>
        <v>1039</v>
      </c>
      <c r="M43" s="98">
        <f>(L43*'Omkostninger til genopretning'!$C$11)</f>
        <v>138878.23946886449</v>
      </c>
      <c r="N43" s="79">
        <v>2024</v>
      </c>
      <c r="O43" s="79">
        <v>10</v>
      </c>
    </row>
    <row r="44" spans="1:16" s="58" customFormat="1" ht="16.5" customHeight="1" x14ac:dyDescent="0.25">
      <c r="A44" s="64" t="s">
        <v>220</v>
      </c>
      <c r="B44" s="23">
        <f t="shared" si="65"/>
        <v>17079.454110704115</v>
      </c>
      <c r="C44" s="23">
        <f t="shared" si="66"/>
        <v>17079.454110704115</v>
      </c>
      <c r="D44" s="23">
        <f t="shared" si="67"/>
        <v>17079.454110704115</v>
      </c>
      <c r="E44" s="23">
        <f t="shared" si="72"/>
        <v>17079.454110704115</v>
      </c>
      <c r="F44" s="23">
        <f t="shared" si="73"/>
        <v>17079.454110704115</v>
      </c>
      <c r="G44" s="23">
        <f t="shared" si="74"/>
        <v>17079.454110704115</v>
      </c>
      <c r="H44" s="23">
        <f t="shared" si="76"/>
        <v>17079.454110704115</v>
      </c>
      <c r="I44" s="23">
        <f t="shared" si="77"/>
        <v>17079.454110704115</v>
      </c>
      <c r="J44" s="23">
        <f t="shared" si="78"/>
        <v>17079.454110704115</v>
      </c>
      <c r="K44" s="17">
        <f>$M$44/10</f>
        <v>15371.508699633701</v>
      </c>
      <c r="L44" s="17">
        <f>'Oversigt bassiner'!E22</f>
        <v>1150</v>
      </c>
      <c r="M44" s="98">
        <f>(L44*'Omkostninger til genopretning'!$C$11)</f>
        <v>153715.08699633702</v>
      </c>
      <c r="N44" s="79">
        <v>2024</v>
      </c>
      <c r="O44" s="79">
        <v>10</v>
      </c>
    </row>
    <row r="45" spans="1:16" x14ac:dyDescent="0.25">
      <c r="A45" s="42" t="s">
        <v>116</v>
      </c>
      <c r="B45" s="43">
        <f>SUM(B5:B44)</f>
        <v>2975507.7062529088</v>
      </c>
      <c r="C45" s="43">
        <f t="shared" ref="C45:K45" si="79">SUM(C5:C44)</f>
        <v>2160002.3868847759</v>
      </c>
      <c r="D45" s="43">
        <f t="shared" si="79"/>
        <v>1545917.2975990619</v>
      </c>
      <c r="E45" s="43">
        <f t="shared" si="79"/>
        <v>985832.98670162517</v>
      </c>
      <c r="F45" s="43">
        <f t="shared" si="79"/>
        <v>817214.21953129547</v>
      </c>
      <c r="G45" s="43">
        <f t="shared" si="79"/>
        <v>817214.21953129547</v>
      </c>
      <c r="H45" s="43">
        <f t="shared" si="79"/>
        <v>817214.21953129547</v>
      </c>
      <c r="I45" s="43">
        <f t="shared" si="79"/>
        <v>787867.04969220597</v>
      </c>
      <c r="J45" s="43">
        <f t="shared" si="79"/>
        <v>787867.04969220597</v>
      </c>
      <c r="K45" s="43">
        <f t="shared" si="79"/>
        <v>775586.17960164836</v>
      </c>
      <c r="L45" s="43"/>
      <c r="M45" s="43"/>
      <c r="N45" s="19"/>
      <c r="O45" s="94"/>
      <c r="P45" s="95"/>
    </row>
    <row r="47" spans="1:16" s="58" customFormat="1" x14ac:dyDescent="0.25"/>
    <row r="48" spans="1:16" s="58" customFormat="1" x14ac:dyDescent="0.25"/>
    <row r="49" spans="1:15" s="58" customFormat="1" x14ac:dyDescent="0.25"/>
    <row r="50" spans="1:15" s="58" customFormat="1" x14ac:dyDescent="0.25"/>
    <row r="51" spans="1:15" s="58" customFormat="1" ht="19.5" x14ac:dyDescent="0.25">
      <c r="A51" s="69" t="s">
        <v>209</v>
      </c>
    </row>
    <row r="52" spans="1:15" s="58" customFormat="1" ht="14.25" customHeight="1" x14ac:dyDescent="0.25">
      <c r="A52" s="69"/>
    </row>
    <row r="53" spans="1:15" s="58" customFormat="1" x14ac:dyDescent="0.25">
      <c r="A53" s="19" t="s">
        <v>115</v>
      </c>
      <c r="B53" s="19">
        <v>2016</v>
      </c>
      <c r="C53" s="19">
        <v>2017</v>
      </c>
      <c r="D53" s="19">
        <v>2018</v>
      </c>
      <c r="E53" s="19">
        <v>2019</v>
      </c>
      <c r="F53" s="19">
        <v>2020</v>
      </c>
      <c r="G53" s="19">
        <v>2021</v>
      </c>
      <c r="H53" s="19">
        <v>2022</v>
      </c>
      <c r="I53" s="19">
        <v>2023</v>
      </c>
      <c r="J53" s="19">
        <v>2024</v>
      </c>
      <c r="K53" s="19">
        <v>2025</v>
      </c>
      <c r="L53" s="19" t="s">
        <v>105</v>
      </c>
      <c r="M53" s="19" t="s">
        <v>106</v>
      </c>
      <c r="N53" s="19" t="s">
        <v>107</v>
      </c>
      <c r="O53" s="19" t="s">
        <v>108</v>
      </c>
    </row>
    <row r="54" spans="1:15" s="58" customFormat="1" x14ac:dyDescent="0.25">
      <c r="A54" s="64" t="s">
        <v>119</v>
      </c>
      <c r="B54" s="23">
        <f t="shared" ref="B54" si="80">C54</f>
        <v>34485.645604395606</v>
      </c>
      <c r="C54" s="23">
        <f t="shared" ref="C54:E60" si="81">D54</f>
        <v>34485.645604395606</v>
      </c>
      <c r="D54" s="23">
        <f t="shared" si="81"/>
        <v>34485.645604395606</v>
      </c>
      <c r="E54" s="23">
        <f t="shared" si="81"/>
        <v>34485.645604395606</v>
      </c>
      <c r="F54" s="23">
        <f>$M$54/5</f>
        <v>34485.645604395606</v>
      </c>
      <c r="G54" s="17">
        <f>$M$54/10</f>
        <v>17242.822802197803</v>
      </c>
      <c r="H54" s="17">
        <f>$M$54/10</f>
        <v>17242.822802197803</v>
      </c>
      <c r="I54" s="17">
        <f>$M$54/10</f>
        <v>17242.822802197803</v>
      </c>
      <c r="J54" s="17">
        <f>$M$54/10</f>
        <v>17242.822802197803</v>
      </c>
      <c r="K54" s="17">
        <f>$M$54/10</f>
        <v>17242.822802197803</v>
      </c>
      <c r="L54" s="17">
        <f>'Oversigt bassiner'!E47</f>
        <v>1290</v>
      </c>
      <c r="M54" s="98">
        <f>(L54*'Omkostninger til genopretning'!$C$11)</f>
        <v>172428.22802197802</v>
      </c>
      <c r="N54" s="79">
        <v>2020</v>
      </c>
      <c r="O54" s="79">
        <v>10</v>
      </c>
    </row>
    <row r="55" spans="1:15" s="58" customFormat="1" x14ac:dyDescent="0.25">
      <c r="A55" s="64" t="s">
        <v>140</v>
      </c>
      <c r="B55" s="23">
        <f t="shared" ref="B55" si="82">C55</f>
        <v>12831.868131868132</v>
      </c>
      <c r="C55" s="23">
        <f t="shared" si="81"/>
        <v>12831.868131868132</v>
      </c>
      <c r="D55" s="23">
        <f t="shared" si="81"/>
        <v>12831.868131868132</v>
      </c>
      <c r="E55" s="23">
        <f t="shared" si="81"/>
        <v>12831.868131868132</v>
      </c>
      <c r="F55" s="23">
        <f>$M$55/5</f>
        <v>12831.868131868132</v>
      </c>
      <c r="G55" s="17">
        <f>$M$55/10</f>
        <v>6415.934065934066</v>
      </c>
      <c r="H55" s="17">
        <f>$M$55/10</f>
        <v>6415.934065934066</v>
      </c>
      <c r="I55" s="17">
        <f t="shared" ref="I55:K55" si="83">$M$55/10</f>
        <v>6415.934065934066</v>
      </c>
      <c r="J55" s="17">
        <f t="shared" si="83"/>
        <v>6415.934065934066</v>
      </c>
      <c r="K55" s="17">
        <f t="shared" si="83"/>
        <v>6415.934065934066</v>
      </c>
      <c r="L55" s="17">
        <f>'Oversigt bassiner'!E58</f>
        <v>480</v>
      </c>
      <c r="M55" s="98">
        <f>(L55*'Omkostninger til genopretning'!$C$11)</f>
        <v>64159.340659340662</v>
      </c>
      <c r="N55" s="79">
        <v>2020</v>
      </c>
      <c r="O55" s="79">
        <v>10</v>
      </c>
    </row>
    <row r="56" spans="1:15" s="58" customFormat="1" x14ac:dyDescent="0.25">
      <c r="A56" s="64" t="s">
        <v>150</v>
      </c>
      <c r="B56" s="23">
        <f t="shared" ref="B56" si="84">C56</f>
        <v>6950.5952380952385</v>
      </c>
      <c r="C56" s="23">
        <f t="shared" si="81"/>
        <v>6950.5952380952385</v>
      </c>
      <c r="D56" s="23">
        <f t="shared" si="81"/>
        <v>6950.5952380952385</v>
      </c>
      <c r="E56" s="23">
        <f t="shared" si="81"/>
        <v>6950.5952380952385</v>
      </c>
      <c r="F56" s="23">
        <f>$M$56/5</f>
        <v>6950.5952380952385</v>
      </c>
      <c r="G56" s="17">
        <f>$M$56/10</f>
        <v>3475.2976190476193</v>
      </c>
      <c r="H56" s="17">
        <f>$M$56/10</f>
        <v>3475.2976190476193</v>
      </c>
      <c r="I56" s="17">
        <f t="shared" ref="I56:K56" si="85">$M$56/10</f>
        <v>3475.2976190476193</v>
      </c>
      <c r="J56" s="17">
        <f t="shared" si="85"/>
        <v>3475.2976190476193</v>
      </c>
      <c r="K56" s="17">
        <f t="shared" si="85"/>
        <v>3475.2976190476193</v>
      </c>
      <c r="L56" s="17">
        <f>'Oversigt bassiner'!E62</f>
        <v>260</v>
      </c>
      <c r="M56" s="98">
        <f>(L56*'Omkostninger til genopretning'!$C$11)</f>
        <v>34752.976190476191</v>
      </c>
      <c r="N56" s="79">
        <v>2020</v>
      </c>
      <c r="O56" s="79">
        <v>10</v>
      </c>
    </row>
    <row r="57" spans="1:15" s="58" customFormat="1" x14ac:dyDescent="0.25">
      <c r="A57" s="64" t="s">
        <v>155</v>
      </c>
      <c r="B57" s="23">
        <f t="shared" ref="B57" si="86">C57</f>
        <v>27775.647893772897</v>
      </c>
      <c r="C57" s="23">
        <f t="shared" si="81"/>
        <v>27775.647893772897</v>
      </c>
      <c r="D57" s="23">
        <f t="shared" si="81"/>
        <v>27775.647893772897</v>
      </c>
      <c r="E57" s="23">
        <f t="shared" si="81"/>
        <v>27775.647893772897</v>
      </c>
      <c r="F57" s="23">
        <f>$M$57/5</f>
        <v>27775.647893772897</v>
      </c>
      <c r="G57" s="17">
        <f>$M$57/10</f>
        <v>13887.823946886449</v>
      </c>
      <c r="H57" s="17">
        <f>$M$57/10</f>
        <v>13887.823946886449</v>
      </c>
      <c r="I57" s="17">
        <f t="shared" ref="I57:K57" si="87">$M$57/10</f>
        <v>13887.823946886449</v>
      </c>
      <c r="J57" s="17">
        <f t="shared" si="87"/>
        <v>13887.823946886449</v>
      </c>
      <c r="K57" s="17">
        <f t="shared" si="87"/>
        <v>13887.823946886449</v>
      </c>
      <c r="L57" s="17">
        <f>'Oversigt bassiner'!E65</f>
        <v>1039</v>
      </c>
      <c r="M57" s="98">
        <f>(L57*'Omkostninger til genopretning'!$C$11)</f>
        <v>138878.23946886449</v>
      </c>
      <c r="N57" s="79">
        <v>2020</v>
      </c>
      <c r="O57" s="79">
        <v>10</v>
      </c>
    </row>
    <row r="58" spans="1:15" s="58" customFormat="1" x14ac:dyDescent="0.25">
      <c r="A58" s="64" t="s">
        <v>157</v>
      </c>
      <c r="B58" s="23">
        <f t="shared" ref="B58" si="88">C58</f>
        <v>42772.893772893774</v>
      </c>
      <c r="C58" s="23">
        <f t="shared" si="81"/>
        <v>42772.893772893774</v>
      </c>
      <c r="D58" s="23">
        <f t="shared" si="81"/>
        <v>42772.893772893774</v>
      </c>
      <c r="E58" s="23">
        <f t="shared" si="81"/>
        <v>42772.893772893774</v>
      </c>
      <c r="F58" s="23">
        <f>$M$58/5</f>
        <v>42772.893772893774</v>
      </c>
      <c r="G58" s="17">
        <f>$M$58/10</f>
        <v>21386.446886446887</v>
      </c>
      <c r="H58" s="17">
        <f>$M$58/10</f>
        <v>21386.446886446887</v>
      </c>
      <c r="I58" s="17">
        <f t="shared" ref="I58:K58" si="89">$M$58/10</f>
        <v>21386.446886446887</v>
      </c>
      <c r="J58" s="17">
        <f t="shared" si="89"/>
        <v>21386.446886446887</v>
      </c>
      <c r="K58" s="17">
        <f t="shared" si="89"/>
        <v>21386.446886446887</v>
      </c>
      <c r="L58" s="17">
        <f>'Oversigt bassiner'!E68</f>
        <v>1600</v>
      </c>
      <c r="M58" s="98">
        <f>(L58*'Omkostninger til genopretning'!$C$11)</f>
        <v>213864.46886446889</v>
      </c>
      <c r="N58" s="79">
        <v>2020</v>
      </c>
      <c r="O58" s="79">
        <v>10</v>
      </c>
    </row>
    <row r="59" spans="1:15" s="58" customFormat="1" x14ac:dyDescent="0.25">
      <c r="A59" s="64" t="s">
        <v>184</v>
      </c>
      <c r="B59" s="23">
        <f t="shared" ref="B59" si="90">C59</f>
        <v>14034.855769230771</v>
      </c>
      <c r="C59" s="23">
        <f t="shared" si="81"/>
        <v>14034.855769230771</v>
      </c>
      <c r="D59" s="23">
        <f t="shared" si="81"/>
        <v>14034.855769230771</v>
      </c>
      <c r="E59" s="23">
        <f t="shared" si="81"/>
        <v>14034.855769230771</v>
      </c>
      <c r="F59" s="23">
        <f>$M$59/5</f>
        <v>14034.855769230771</v>
      </c>
      <c r="G59" s="17">
        <f>$M$59/10</f>
        <v>7017.4278846153857</v>
      </c>
      <c r="H59" s="17">
        <f>$M$59/10</f>
        <v>7017.4278846153857</v>
      </c>
      <c r="I59" s="17">
        <f t="shared" ref="I59:K59" si="91">$M$59/10</f>
        <v>7017.4278846153857</v>
      </c>
      <c r="J59" s="17">
        <f t="shared" si="91"/>
        <v>7017.4278846153857</v>
      </c>
      <c r="K59" s="17">
        <f t="shared" si="91"/>
        <v>7017.4278846153857</v>
      </c>
      <c r="L59" s="17">
        <f>'Oversigt bassiner'!E79</f>
        <v>525</v>
      </c>
      <c r="M59" s="98">
        <f>(L59*'Omkostninger til genopretning'!$C$11)</f>
        <v>70174.278846153858</v>
      </c>
      <c r="N59" s="79">
        <v>2020</v>
      </c>
      <c r="O59" s="79">
        <v>10</v>
      </c>
    </row>
    <row r="60" spans="1:15" s="58" customFormat="1" x14ac:dyDescent="0.25">
      <c r="A60" s="64" t="s">
        <v>201</v>
      </c>
      <c r="B60" s="23">
        <f t="shared" ref="B60:E61" si="92">C60</f>
        <v>26733.058608058614</v>
      </c>
      <c r="C60" s="23">
        <f t="shared" si="81"/>
        <v>26733.058608058614</v>
      </c>
      <c r="D60" s="23">
        <f t="shared" si="81"/>
        <v>26733.058608058614</v>
      </c>
      <c r="E60" s="23">
        <f t="shared" si="81"/>
        <v>26733.058608058614</v>
      </c>
      <c r="F60" s="23">
        <f>$M$60/5</f>
        <v>26733.058608058614</v>
      </c>
      <c r="G60" s="17">
        <f>$M$60/10</f>
        <v>13366.529304029307</v>
      </c>
      <c r="H60" s="17">
        <f>$M$60/10</f>
        <v>13366.529304029307</v>
      </c>
      <c r="I60" s="17">
        <f t="shared" ref="I60:K60" si="93">$M$60/10</f>
        <v>13366.529304029307</v>
      </c>
      <c r="J60" s="17">
        <f t="shared" si="93"/>
        <v>13366.529304029307</v>
      </c>
      <c r="K60" s="17">
        <f t="shared" si="93"/>
        <v>13366.529304029307</v>
      </c>
      <c r="L60" s="17">
        <f>'Oversigt bassiner'!E85</f>
        <v>1000</v>
      </c>
      <c r="M60" s="98">
        <f>(L60*'Omkostninger til genopretning'!$C$11)</f>
        <v>133665.29304029307</v>
      </c>
      <c r="N60" s="79">
        <v>2020</v>
      </c>
      <c r="O60" s="79">
        <v>10</v>
      </c>
    </row>
    <row r="61" spans="1:15" s="58" customFormat="1" x14ac:dyDescent="0.25">
      <c r="A61" s="64" t="s">
        <v>127</v>
      </c>
      <c r="B61" s="23">
        <f t="shared" si="92"/>
        <v>61664.255189255193</v>
      </c>
      <c r="C61" s="23">
        <f t="shared" si="92"/>
        <v>61664.255189255193</v>
      </c>
      <c r="D61" s="23">
        <f t="shared" si="92"/>
        <v>61664.255189255193</v>
      </c>
      <c r="E61" s="23">
        <f t="shared" si="92"/>
        <v>61664.255189255193</v>
      </c>
      <c r="F61" s="23">
        <f t="shared" ref="F61" si="94">G61</f>
        <v>61664.255189255193</v>
      </c>
      <c r="G61" s="23">
        <f>$M$61/6</f>
        <v>61664.255189255193</v>
      </c>
      <c r="H61" s="17">
        <f>$M$61/10</f>
        <v>36998.553113553113</v>
      </c>
      <c r="I61" s="17">
        <f>$M$61/10</f>
        <v>36998.553113553113</v>
      </c>
      <c r="J61" s="17">
        <f t="shared" ref="J61:K61" si="95">$M$61/10</f>
        <v>36998.553113553113</v>
      </c>
      <c r="K61" s="17">
        <f t="shared" si="95"/>
        <v>36998.553113553113</v>
      </c>
      <c r="L61" s="17">
        <f>'Oversigt bassiner'!E50</f>
        <v>2768</v>
      </c>
      <c r="M61" s="98">
        <f>(L61*'Omkostninger til genopretning'!$C$11)</f>
        <v>369985.53113553114</v>
      </c>
      <c r="N61" s="79">
        <v>2021</v>
      </c>
      <c r="O61" s="79">
        <v>10</v>
      </c>
    </row>
    <row r="62" spans="1:15" s="58" customFormat="1" x14ac:dyDescent="0.25">
      <c r="A62" s="64" t="s">
        <v>131</v>
      </c>
      <c r="B62" s="23">
        <f t="shared" ref="B62:B67" si="96">C62</f>
        <v>7418.4237637362639</v>
      </c>
      <c r="C62" s="23">
        <f t="shared" ref="C62:C67" si="97">D62</f>
        <v>7418.4237637362639</v>
      </c>
      <c r="D62" s="23">
        <f t="shared" ref="D62:D67" si="98">E62</f>
        <v>7418.4237637362639</v>
      </c>
      <c r="E62" s="23">
        <f t="shared" ref="E62:E67" si="99">F62</f>
        <v>7418.4237637362639</v>
      </c>
      <c r="F62" s="23">
        <f t="shared" ref="F62:F67" si="100">G62</f>
        <v>7418.4237637362639</v>
      </c>
      <c r="G62" s="23">
        <f>$M$62/6</f>
        <v>7418.4237637362639</v>
      </c>
      <c r="H62" s="17">
        <f>$M$62/10</f>
        <v>4451.0542582417584</v>
      </c>
      <c r="I62" s="17">
        <f>$M$62/10</f>
        <v>4451.0542582417584</v>
      </c>
      <c r="J62" s="17">
        <f t="shared" ref="J62:K62" si="101">$M$62/10</f>
        <v>4451.0542582417584</v>
      </c>
      <c r="K62" s="17">
        <f t="shared" si="101"/>
        <v>4451.0542582417584</v>
      </c>
      <c r="L62" s="17">
        <f>'Oversigt bassiner'!E51</f>
        <v>333</v>
      </c>
      <c r="M62" s="98">
        <f>(L62*'Omkostninger til genopretning'!$C$11)</f>
        <v>44510.542582417584</v>
      </c>
      <c r="N62" s="79">
        <v>2021</v>
      </c>
      <c r="O62" s="79">
        <v>10</v>
      </c>
    </row>
    <row r="63" spans="1:15" s="58" customFormat="1" x14ac:dyDescent="0.25">
      <c r="A63" s="64" t="s">
        <v>142</v>
      </c>
      <c r="B63" s="23">
        <f t="shared" si="96"/>
        <v>13366.529304029305</v>
      </c>
      <c r="C63" s="23">
        <f t="shared" si="97"/>
        <v>13366.529304029305</v>
      </c>
      <c r="D63" s="23">
        <f t="shared" si="98"/>
        <v>13366.529304029305</v>
      </c>
      <c r="E63" s="23">
        <f t="shared" si="99"/>
        <v>13366.529304029305</v>
      </c>
      <c r="F63" s="23">
        <f t="shared" si="100"/>
        <v>13366.529304029305</v>
      </c>
      <c r="G63" s="23">
        <f>$M$63/6</f>
        <v>13366.529304029305</v>
      </c>
      <c r="H63" s="17">
        <f>$M$63/10</f>
        <v>8019.9175824175836</v>
      </c>
      <c r="I63" s="17">
        <f>$M$63/10</f>
        <v>8019.9175824175836</v>
      </c>
      <c r="J63" s="17">
        <f t="shared" ref="J63:K63" si="102">$M$63/10</f>
        <v>8019.9175824175836</v>
      </c>
      <c r="K63" s="17">
        <f t="shared" si="102"/>
        <v>8019.9175824175836</v>
      </c>
      <c r="L63" s="17">
        <f>'Oversigt bassiner'!E59</f>
        <v>600</v>
      </c>
      <c r="M63" s="98">
        <f>(L63*'Omkostninger til genopretning'!$C$11)</f>
        <v>80199.175824175836</v>
      </c>
      <c r="N63" s="79">
        <v>2021</v>
      </c>
      <c r="O63" s="79">
        <v>10</v>
      </c>
    </row>
    <row r="64" spans="1:15" s="58" customFormat="1" x14ac:dyDescent="0.25">
      <c r="A64" s="64" t="s">
        <v>167</v>
      </c>
      <c r="B64" s="23">
        <f t="shared" si="96"/>
        <v>20383.95718864469</v>
      </c>
      <c r="C64" s="23">
        <f t="shared" si="97"/>
        <v>20383.95718864469</v>
      </c>
      <c r="D64" s="23">
        <f t="shared" si="98"/>
        <v>20383.95718864469</v>
      </c>
      <c r="E64" s="23">
        <f t="shared" si="99"/>
        <v>20383.95718864469</v>
      </c>
      <c r="F64" s="23">
        <f t="shared" si="100"/>
        <v>20383.95718864469</v>
      </c>
      <c r="G64" s="23">
        <f>$M$64/6</f>
        <v>20383.95718864469</v>
      </c>
      <c r="H64" s="17">
        <f>$M$64/10</f>
        <v>12230.374313186814</v>
      </c>
      <c r="I64" s="17">
        <f>$M$64/10</f>
        <v>12230.374313186814</v>
      </c>
      <c r="J64" s="17">
        <f t="shared" ref="J64:K64" si="103">$M$64/10</f>
        <v>12230.374313186814</v>
      </c>
      <c r="K64" s="17">
        <f t="shared" si="103"/>
        <v>12230.374313186814</v>
      </c>
      <c r="L64" s="17">
        <f>'Oversigt bassiner'!E72</f>
        <v>915</v>
      </c>
      <c r="M64" s="98">
        <f>(L64*'Omkostninger til genopretning'!$C$11)</f>
        <v>122303.74313186815</v>
      </c>
      <c r="N64" s="79">
        <v>2021</v>
      </c>
      <c r="O64" s="79">
        <v>10</v>
      </c>
    </row>
    <row r="65" spans="1:15" s="58" customFormat="1" x14ac:dyDescent="0.25">
      <c r="A65" s="64" t="s">
        <v>169</v>
      </c>
      <c r="B65" s="23">
        <f t="shared" si="96"/>
        <v>33416.323260073266</v>
      </c>
      <c r="C65" s="23">
        <f t="shared" si="97"/>
        <v>33416.323260073266</v>
      </c>
      <c r="D65" s="23">
        <f t="shared" si="98"/>
        <v>33416.323260073266</v>
      </c>
      <c r="E65" s="23">
        <f t="shared" si="99"/>
        <v>33416.323260073266</v>
      </c>
      <c r="F65" s="23">
        <f t="shared" si="100"/>
        <v>33416.323260073266</v>
      </c>
      <c r="G65" s="23">
        <f>$M$65/6</f>
        <v>33416.323260073266</v>
      </c>
      <c r="H65" s="17">
        <f>$M$65/10</f>
        <v>20049.793956043959</v>
      </c>
      <c r="I65" s="17">
        <f>$M$65/10</f>
        <v>20049.793956043959</v>
      </c>
      <c r="J65" s="17">
        <f t="shared" ref="J65:K65" si="104">$M$65/10</f>
        <v>20049.793956043959</v>
      </c>
      <c r="K65" s="17">
        <f t="shared" si="104"/>
        <v>20049.793956043959</v>
      </c>
      <c r="L65" s="17">
        <f>'Oversigt bassiner'!E73</f>
        <v>1500</v>
      </c>
      <c r="M65" s="98">
        <f>(L65*'Omkostninger til genopretning'!$C$11)</f>
        <v>200497.93956043958</v>
      </c>
      <c r="N65" s="79">
        <v>2021</v>
      </c>
      <c r="O65" s="79">
        <v>10</v>
      </c>
    </row>
    <row r="66" spans="1:15" s="58" customFormat="1" x14ac:dyDescent="0.25">
      <c r="A66" s="64" t="s">
        <v>197</v>
      </c>
      <c r="B66" s="23">
        <f t="shared" si="96"/>
        <v>122526.51862026863</v>
      </c>
      <c r="C66" s="23">
        <f t="shared" si="97"/>
        <v>122526.51862026863</v>
      </c>
      <c r="D66" s="23">
        <f t="shared" si="98"/>
        <v>122526.51862026863</v>
      </c>
      <c r="E66" s="23">
        <f t="shared" si="99"/>
        <v>122526.51862026863</v>
      </c>
      <c r="F66" s="23">
        <f t="shared" si="100"/>
        <v>122526.51862026863</v>
      </c>
      <c r="G66" s="23">
        <f>$M$66/6</f>
        <v>122526.51862026863</v>
      </c>
      <c r="H66" s="17">
        <f>$M$66/10</f>
        <v>73515.911172161184</v>
      </c>
      <c r="I66" s="17">
        <f>$M$66/10</f>
        <v>73515.911172161184</v>
      </c>
      <c r="J66" s="17">
        <f t="shared" ref="J66:K66" si="105">$M$66/10</f>
        <v>73515.911172161184</v>
      </c>
      <c r="K66" s="17">
        <f t="shared" si="105"/>
        <v>73515.911172161184</v>
      </c>
      <c r="L66" s="17">
        <f>'Oversigt bassiner'!E83</f>
        <v>5500</v>
      </c>
      <c r="M66" s="98">
        <f>(L66*'Omkostninger til genopretning'!$C$11)</f>
        <v>735159.11172161181</v>
      </c>
      <c r="N66" s="79">
        <v>2021</v>
      </c>
      <c r="O66" s="79">
        <v>10</v>
      </c>
    </row>
    <row r="67" spans="1:15" s="58" customFormat="1" x14ac:dyDescent="0.25">
      <c r="A67" s="64" t="s">
        <v>199</v>
      </c>
      <c r="B67" s="23">
        <f t="shared" si="96"/>
        <v>38985.710470085476</v>
      </c>
      <c r="C67" s="23">
        <f t="shared" si="97"/>
        <v>38985.710470085476</v>
      </c>
      <c r="D67" s="23">
        <f t="shared" si="98"/>
        <v>38985.710470085476</v>
      </c>
      <c r="E67" s="23">
        <f t="shared" si="99"/>
        <v>38985.710470085476</v>
      </c>
      <c r="F67" s="23">
        <f t="shared" si="100"/>
        <v>38985.710470085476</v>
      </c>
      <c r="G67" s="23">
        <f>$M$67/6</f>
        <v>38985.710470085476</v>
      </c>
      <c r="H67" s="17">
        <f>$M$67/10</f>
        <v>23391.426282051285</v>
      </c>
      <c r="I67" s="17">
        <f>$M$67/10</f>
        <v>23391.426282051285</v>
      </c>
      <c r="J67" s="17">
        <f t="shared" ref="J67:K67" si="106">$M$67/10</f>
        <v>23391.426282051285</v>
      </c>
      <c r="K67" s="17">
        <f t="shared" si="106"/>
        <v>23391.426282051285</v>
      </c>
      <c r="L67" s="17">
        <f>'Oversigt bassiner'!E84</f>
        <v>1750</v>
      </c>
      <c r="M67" s="98">
        <f>(L67*'Omkostninger til genopretning'!$C$11)</f>
        <v>233914.26282051284</v>
      </c>
      <c r="N67" s="79">
        <v>2021</v>
      </c>
      <c r="O67" s="79">
        <v>10</v>
      </c>
    </row>
    <row r="68" spans="1:15" s="58" customFormat="1" x14ac:dyDescent="0.25">
      <c r="A68" s="64" t="s">
        <v>152</v>
      </c>
      <c r="B68" s="23">
        <f t="shared" ref="B68:F68" si="107">C68</f>
        <v>5823.9877681841972</v>
      </c>
      <c r="C68" s="23">
        <f t="shared" si="107"/>
        <v>5823.9877681841972</v>
      </c>
      <c r="D68" s="23">
        <f t="shared" si="107"/>
        <v>5823.9877681841972</v>
      </c>
      <c r="E68" s="23">
        <f t="shared" si="107"/>
        <v>5823.9877681841972</v>
      </c>
      <c r="F68" s="23">
        <f t="shared" si="107"/>
        <v>5823.9877681841972</v>
      </c>
      <c r="G68" s="23">
        <f t="shared" ref="G68" si="108">H68</f>
        <v>5823.9877681841972</v>
      </c>
      <c r="H68" s="23">
        <f>$M$68/7</f>
        <v>5823.9877681841972</v>
      </c>
      <c r="I68" s="17">
        <f>$M$68/10</f>
        <v>4076.791437728938</v>
      </c>
      <c r="J68" s="17">
        <f>$M$68/10</f>
        <v>4076.791437728938</v>
      </c>
      <c r="K68" s="17">
        <f>$M$68/10</f>
        <v>4076.791437728938</v>
      </c>
      <c r="L68" s="17">
        <f>'Oversigt bassiner'!E63</f>
        <v>305</v>
      </c>
      <c r="M68" s="98">
        <f>(L68*'Omkostninger til genopretning'!$C$11)</f>
        <v>40767.91437728938</v>
      </c>
      <c r="N68" s="79">
        <v>2022</v>
      </c>
      <c r="O68" s="79">
        <v>10</v>
      </c>
    </row>
    <row r="69" spans="1:15" s="58" customFormat="1" x14ac:dyDescent="0.25">
      <c r="A69" s="64" t="s">
        <v>176</v>
      </c>
      <c r="B69" s="23">
        <f t="shared" ref="B69:B70" si="109">C69</f>
        <v>54955.530481423346</v>
      </c>
      <c r="C69" s="23">
        <f t="shared" ref="C69:C70" si="110">D69</f>
        <v>54955.530481423346</v>
      </c>
      <c r="D69" s="23">
        <f t="shared" ref="D69:D70" si="111">E69</f>
        <v>54955.530481423346</v>
      </c>
      <c r="E69" s="23">
        <f t="shared" ref="E69:E70" si="112">F69</f>
        <v>54955.530481423346</v>
      </c>
      <c r="F69" s="23">
        <f t="shared" ref="F69:F70" si="113">G69</f>
        <v>54955.530481423346</v>
      </c>
      <c r="G69" s="23">
        <f t="shared" ref="G69:G70" si="114">H69</f>
        <v>54955.530481423346</v>
      </c>
      <c r="H69" s="23">
        <f>$M$69/7</f>
        <v>54955.530481423346</v>
      </c>
      <c r="I69" s="17">
        <f>$M$69/10</f>
        <v>38468.871336996337</v>
      </c>
      <c r="J69" s="17">
        <f>$M$69/10</f>
        <v>38468.871336996337</v>
      </c>
      <c r="K69" s="17">
        <f>$M$69/10</f>
        <v>38468.871336996337</v>
      </c>
      <c r="L69" s="17">
        <f>'Oversigt bassiner'!E77</f>
        <v>2878</v>
      </c>
      <c r="M69" s="98">
        <f>(L69*'Omkostninger til genopretning'!$C$11)</f>
        <v>384688.7133699634</v>
      </c>
      <c r="N69" s="79">
        <v>2022</v>
      </c>
      <c r="O69" s="79">
        <v>10</v>
      </c>
    </row>
    <row r="70" spans="1:15" s="58" customFormat="1" x14ac:dyDescent="0.25">
      <c r="A70" s="64" t="s">
        <v>186</v>
      </c>
      <c r="B70" s="23">
        <f t="shared" si="109"/>
        <v>22914.050235478811</v>
      </c>
      <c r="C70" s="23">
        <f t="shared" si="110"/>
        <v>22914.050235478811</v>
      </c>
      <c r="D70" s="23">
        <f t="shared" si="111"/>
        <v>22914.050235478811</v>
      </c>
      <c r="E70" s="23">
        <f t="shared" si="112"/>
        <v>22914.050235478811</v>
      </c>
      <c r="F70" s="23">
        <f t="shared" si="113"/>
        <v>22914.050235478811</v>
      </c>
      <c r="G70" s="23">
        <f t="shared" si="114"/>
        <v>22914.050235478811</v>
      </c>
      <c r="H70" s="23">
        <f>$M$70/7</f>
        <v>22914.050235478811</v>
      </c>
      <c r="I70" s="17">
        <f>$M$70/10</f>
        <v>16039.835164835167</v>
      </c>
      <c r="J70" s="17">
        <f>$M$70/10</f>
        <v>16039.835164835167</v>
      </c>
      <c r="K70" s="17">
        <f>$M$70/10</f>
        <v>16039.835164835167</v>
      </c>
      <c r="L70" s="17">
        <f>'Oversigt bassiner'!E80</f>
        <v>1200</v>
      </c>
      <c r="M70" s="98">
        <f>(L70*'Omkostninger til genopretning'!$C$11)</f>
        <v>160398.35164835167</v>
      </c>
      <c r="N70" s="79">
        <v>2022</v>
      </c>
      <c r="O70" s="79">
        <v>10</v>
      </c>
    </row>
    <row r="71" spans="1:15" s="58" customFormat="1" x14ac:dyDescent="0.25">
      <c r="A71" s="64" t="s">
        <v>121</v>
      </c>
      <c r="B71" s="23">
        <f t="shared" ref="B71:G71" si="115">C71</f>
        <v>74401.44373855312</v>
      </c>
      <c r="C71" s="23">
        <f t="shared" si="115"/>
        <v>74401.44373855312</v>
      </c>
      <c r="D71" s="23">
        <f t="shared" si="115"/>
        <v>74401.44373855312</v>
      </c>
      <c r="E71" s="23">
        <f t="shared" si="115"/>
        <v>74401.44373855312</v>
      </c>
      <c r="F71" s="23">
        <f t="shared" si="115"/>
        <v>74401.44373855312</v>
      </c>
      <c r="G71" s="23">
        <f t="shared" si="115"/>
        <v>74401.44373855312</v>
      </c>
      <c r="H71" s="23">
        <f t="shared" ref="H71" si="116">I71</f>
        <v>74401.44373855312</v>
      </c>
      <c r="I71" s="23">
        <f>$M$71/8</f>
        <v>74401.44373855312</v>
      </c>
      <c r="J71" s="17">
        <f>$M$71/10</f>
        <v>59521.154990842493</v>
      </c>
      <c r="K71" s="17">
        <f>$M$71/10</f>
        <v>59521.154990842493</v>
      </c>
      <c r="L71" s="17">
        <f>'Oversigt bassiner'!E48</f>
        <v>4453</v>
      </c>
      <c r="M71" s="98">
        <f>(L71*'Omkostninger til genopretning'!$C$11)</f>
        <v>595211.54990842496</v>
      </c>
      <c r="N71" s="79">
        <v>2023</v>
      </c>
      <c r="O71" s="79">
        <v>10</v>
      </c>
    </row>
    <row r="72" spans="1:15" s="58" customFormat="1" x14ac:dyDescent="0.25">
      <c r="A72" s="64" t="s">
        <v>125</v>
      </c>
      <c r="B72" s="23">
        <f t="shared" ref="B72:B77" si="117">C72</f>
        <v>27351.260588369965</v>
      </c>
      <c r="C72" s="23">
        <f t="shared" ref="C72:C77" si="118">D72</f>
        <v>27351.260588369965</v>
      </c>
      <c r="D72" s="23">
        <f t="shared" ref="D72:D77" si="119">E72</f>
        <v>27351.260588369965</v>
      </c>
      <c r="E72" s="23">
        <f t="shared" ref="E72:E77" si="120">F72</f>
        <v>27351.260588369965</v>
      </c>
      <c r="F72" s="23">
        <f t="shared" ref="F72:F77" si="121">G72</f>
        <v>27351.260588369965</v>
      </c>
      <c r="G72" s="23">
        <f t="shared" ref="G72:G77" si="122">H72</f>
        <v>27351.260588369965</v>
      </c>
      <c r="H72" s="23">
        <f t="shared" ref="H72:H77" si="123">I72</f>
        <v>27351.260588369965</v>
      </c>
      <c r="I72" s="23">
        <f>$M$72/8</f>
        <v>27351.260588369965</v>
      </c>
      <c r="J72" s="17">
        <f>$M$72/10</f>
        <v>21881.008470695971</v>
      </c>
      <c r="K72" s="17">
        <f>$M$72/10</f>
        <v>21881.008470695971</v>
      </c>
      <c r="L72" s="17">
        <f>'Oversigt bassiner'!E49</f>
        <v>1637</v>
      </c>
      <c r="M72" s="98">
        <f>(L72*'Omkostninger til genopretning'!$C$11)</f>
        <v>218810.08470695972</v>
      </c>
      <c r="N72" s="79">
        <v>2023</v>
      </c>
      <c r="O72" s="79">
        <v>10</v>
      </c>
    </row>
    <row r="73" spans="1:15" s="58" customFormat="1" x14ac:dyDescent="0.25">
      <c r="A73" s="64" t="s">
        <v>135</v>
      </c>
      <c r="B73" s="23">
        <f t="shared" si="117"/>
        <v>4177.0404075091583</v>
      </c>
      <c r="C73" s="23">
        <f t="shared" si="118"/>
        <v>4177.0404075091583</v>
      </c>
      <c r="D73" s="23">
        <f t="shared" si="119"/>
        <v>4177.0404075091583</v>
      </c>
      <c r="E73" s="23">
        <f t="shared" si="120"/>
        <v>4177.0404075091583</v>
      </c>
      <c r="F73" s="23">
        <f t="shared" si="121"/>
        <v>4177.0404075091583</v>
      </c>
      <c r="G73" s="23">
        <f t="shared" si="122"/>
        <v>4177.0404075091583</v>
      </c>
      <c r="H73" s="23">
        <f t="shared" si="123"/>
        <v>4177.0404075091583</v>
      </c>
      <c r="I73" s="23">
        <f>$M$73/8</f>
        <v>4177.0404075091583</v>
      </c>
      <c r="J73" s="17">
        <f>$M$73/10</f>
        <v>3341.6323260073268</v>
      </c>
      <c r="K73" s="17">
        <f>$M$73/10</f>
        <v>3341.6323260073268</v>
      </c>
      <c r="L73" s="17">
        <f>'Oversigt bassiner'!E55</f>
        <v>250</v>
      </c>
      <c r="M73" s="98">
        <f>(L73*'Omkostninger til genopretning'!$C$11)</f>
        <v>33416.323260073266</v>
      </c>
      <c r="N73" s="79">
        <v>2023</v>
      </c>
      <c r="O73" s="79">
        <v>10</v>
      </c>
    </row>
    <row r="74" spans="1:15" s="58" customFormat="1" x14ac:dyDescent="0.25">
      <c r="A74" s="64" t="s">
        <v>171</v>
      </c>
      <c r="B74" s="23">
        <f t="shared" si="117"/>
        <v>9440.1113209706964</v>
      </c>
      <c r="C74" s="23">
        <f t="shared" si="118"/>
        <v>9440.1113209706964</v>
      </c>
      <c r="D74" s="23">
        <f t="shared" si="119"/>
        <v>9440.1113209706964</v>
      </c>
      <c r="E74" s="23">
        <f t="shared" si="120"/>
        <v>9440.1113209706964</v>
      </c>
      <c r="F74" s="23">
        <f t="shared" si="121"/>
        <v>9440.1113209706964</v>
      </c>
      <c r="G74" s="23">
        <f t="shared" si="122"/>
        <v>9440.1113209706964</v>
      </c>
      <c r="H74" s="23">
        <f t="shared" si="123"/>
        <v>9440.1113209706964</v>
      </c>
      <c r="I74" s="23">
        <f>$M$74/8</f>
        <v>9440.1113209706964</v>
      </c>
      <c r="J74" s="17">
        <f>$M$74/10</f>
        <v>7552.0890567765573</v>
      </c>
      <c r="K74" s="17">
        <f>$M$74/10</f>
        <v>7552.0890567765573</v>
      </c>
      <c r="L74" s="17">
        <f>'Oversigt bassiner'!E74</f>
        <v>565</v>
      </c>
      <c r="M74" s="98">
        <f>(L74*'Omkostninger til genopretning'!$C$11)</f>
        <v>75520.890567765571</v>
      </c>
      <c r="N74" s="79">
        <v>2023</v>
      </c>
      <c r="O74" s="79">
        <v>10</v>
      </c>
    </row>
    <row r="75" spans="1:15" s="58" customFormat="1" x14ac:dyDescent="0.25">
      <c r="A75" s="64" t="s">
        <v>174</v>
      </c>
      <c r="B75" s="23">
        <f t="shared" si="117"/>
        <v>159061.69871794872</v>
      </c>
      <c r="C75" s="23">
        <f t="shared" si="118"/>
        <v>159061.69871794872</v>
      </c>
      <c r="D75" s="23">
        <f t="shared" si="119"/>
        <v>159061.69871794872</v>
      </c>
      <c r="E75" s="23">
        <f t="shared" si="120"/>
        <v>159061.69871794872</v>
      </c>
      <c r="F75" s="23">
        <f t="shared" si="121"/>
        <v>159061.69871794872</v>
      </c>
      <c r="G75" s="23">
        <f t="shared" si="122"/>
        <v>159061.69871794872</v>
      </c>
      <c r="H75" s="23">
        <f t="shared" si="123"/>
        <v>159061.69871794872</v>
      </c>
      <c r="I75" s="23">
        <f>$M$75/8</f>
        <v>159061.69871794872</v>
      </c>
      <c r="J75" s="17">
        <f>$M$75/10</f>
        <v>127249.35897435897</v>
      </c>
      <c r="K75" s="17">
        <f>$M$75/10</f>
        <v>127249.35897435897</v>
      </c>
      <c r="L75" s="17">
        <f>'Oversigt bassiner'!E76</f>
        <v>9520</v>
      </c>
      <c r="M75" s="98">
        <f>(L75*'Omkostninger til genopretning'!$C$11)</f>
        <v>1272493.5897435897</v>
      </c>
      <c r="N75" s="79">
        <v>2023</v>
      </c>
      <c r="O75" s="79">
        <v>10</v>
      </c>
    </row>
    <row r="76" spans="1:15" s="58" customFormat="1" x14ac:dyDescent="0.25">
      <c r="A76" s="64" t="s">
        <v>178</v>
      </c>
      <c r="B76" s="23">
        <f t="shared" si="117"/>
        <v>11027.386675824177</v>
      </c>
      <c r="C76" s="23">
        <f t="shared" si="118"/>
        <v>11027.386675824177</v>
      </c>
      <c r="D76" s="23">
        <f t="shared" si="119"/>
        <v>11027.386675824177</v>
      </c>
      <c r="E76" s="23">
        <f t="shared" si="120"/>
        <v>11027.386675824177</v>
      </c>
      <c r="F76" s="23">
        <f t="shared" si="121"/>
        <v>11027.386675824177</v>
      </c>
      <c r="G76" s="23">
        <f t="shared" si="122"/>
        <v>11027.386675824177</v>
      </c>
      <c r="H76" s="23">
        <f t="shared" si="123"/>
        <v>11027.386675824177</v>
      </c>
      <c r="I76" s="23">
        <f>$M$76/8</f>
        <v>11027.386675824177</v>
      </c>
      <c r="J76" s="17">
        <f>$M$76/10</f>
        <v>8821.909340659342</v>
      </c>
      <c r="K76" s="17">
        <f>$M$76/10</f>
        <v>8821.909340659342</v>
      </c>
      <c r="L76" s="17">
        <f>'Oversigt bassiner'!E78</f>
        <v>660</v>
      </c>
      <c r="M76" s="98">
        <f>(L76*'Omkostninger til genopretning'!$C$11)</f>
        <v>88219.093406593413</v>
      </c>
      <c r="N76" s="79">
        <v>2023</v>
      </c>
      <c r="O76" s="79">
        <v>10</v>
      </c>
    </row>
    <row r="77" spans="1:15" s="58" customFormat="1" x14ac:dyDescent="0.25">
      <c r="A77" s="64" t="s">
        <v>203</v>
      </c>
      <c r="B77" s="23">
        <f t="shared" si="117"/>
        <v>26733.058608058611</v>
      </c>
      <c r="C77" s="23">
        <f t="shared" si="118"/>
        <v>26733.058608058611</v>
      </c>
      <c r="D77" s="23">
        <f t="shared" si="119"/>
        <v>26733.058608058611</v>
      </c>
      <c r="E77" s="23">
        <f t="shared" si="120"/>
        <v>26733.058608058611</v>
      </c>
      <c r="F77" s="23">
        <f t="shared" si="121"/>
        <v>26733.058608058611</v>
      </c>
      <c r="G77" s="23">
        <f t="shared" si="122"/>
        <v>26733.058608058611</v>
      </c>
      <c r="H77" s="23">
        <f t="shared" si="123"/>
        <v>26733.058608058611</v>
      </c>
      <c r="I77" s="23">
        <f>$M$77/8</f>
        <v>26733.058608058611</v>
      </c>
      <c r="J77" s="17">
        <f>$M$77/10</f>
        <v>21386.446886446887</v>
      </c>
      <c r="K77" s="17">
        <f>$M$77/10</f>
        <v>21386.446886446887</v>
      </c>
      <c r="L77" s="17">
        <f>'Oversigt bassiner'!E86</f>
        <v>1600</v>
      </c>
      <c r="M77" s="98">
        <f>(L77*'Omkostninger til genopretning'!$C$11)</f>
        <v>213864.46886446889</v>
      </c>
      <c r="N77" s="79">
        <v>2023</v>
      </c>
      <c r="O77" s="79">
        <v>10</v>
      </c>
    </row>
    <row r="78" spans="1:15" s="58" customFormat="1" x14ac:dyDescent="0.25">
      <c r="A78" s="64" t="s">
        <v>137</v>
      </c>
      <c r="B78" s="23">
        <f t="shared" ref="B78:I84" si="124">C78</f>
        <v>18119.073056573059</v>
      </c>
      <c r="C78" s="23">
        <f t="shared" si="124"/>
        <v>18119.073056573059</v>
      </c>
      <c r="D78" s="23">
        <f t="shared" si="124"/>
        <v>18119.073056573059</v>
      </c>
      <c r="E78" s="23">
        <f t="shared" si="124"/>
        <v>18119.073056573059</v>
      </c>
      <c r="F78" s="23">
        <f t="shared" si="124"/>
        <v>18119.073056573059</v>
      </c>
      <c r="G78" s="23">
        <f t="shared" si="124"/>
        <v>18119.073056573059</v>
      </c>
      <c r="H78" s="23">
        <f t="shared" si="124"/>
        <v>18119.073056573059</v>
      </c>
      <c r="I78" s="23">
        <f t="shared" ref="I78" si="125">J78</f>
        <v>18119.073056573059</v>
      </c>
      <c r="J78" s="23">
        <f>$M$78/9</f>
        <v>18119.073056573059</v>
      </c>
      <c r="K78" s="98">
        <f>M78/10</f>
        <v>16307.165750915752</v>
      </c>
      <c r="L78" s="17">
        <f>'Oversigt bassiner'!E57</f>
        <v>1220</v>
      </c>
      <c r="M78" s="98">
        <f>(L78*'Omkostninger til genopretning'!$C$11)</f>
        <v>163071.65750915752</v>
      </c>
      <c r="N78" s="79">
        <v>2024</v>
      </c>
      <c r="O78" s="79">
        <v>10</v>
      </c>
    </row>
    <row r="79" spans="1:15" s="58" customFormat="1" x14ac:dyDescent="0.25">
      <c r="A79" s="64" t="s">
        <v>154</v>
      </c>
      <c r="B79" s="23">
        <f t="shared" ref="B79:B83" si="126">C79</f>
        <v>11881.359381359383</v>
      </c>
      <c r="C79" s="23">
        <f t="shared" ref="C79:C83" si="127">D79</f>
        <v>11881.359381359383</v>
      </c>
      <c r="D79" s="23">
        <f t="shared" ref="D79:D83" si="128">E79</f>
        <v>11881.359381359383</v>
      </c>
      <c r="E79" s="23">
        <f t="shared" ref="E79:E83" si="129">F79</f>
        <v>11881.359381359383</v>
      </c>
      <c r="F79" s="23">
        <f t="shared" ref="F79:F83" si="130">G79</f>
        <v>11881.359381359383</v>
      </c>
      <c r="G79" s="23">
        <f t="shared" ref="G79:G83" si="131">H79</f>
        <v>11881.359381359383</v>
      </c>
      <c r="H79" s="23">
        <f t="shared" ref="H79:H83" si="132">I79</f>
        <v>11881.359381359383</v>
      </c>
      <c r="I79" s="23">
        <f t="shared" ref="I79:I83" si="133">J79</f>
        <v>11881.359381359383</v>
      </c>
      <c r="J79" s="23">
        <f>$M$79/9</f>
        <v>11881.359381359383</v>
      </c>
      <c r="K79" s="98">
        <f t="shared" ref="K79:K82" si="134">M79/10</f>
        <v>10693.223443223444</v>
      </c>
      <c r="L79" s="17">
        <f>'Oversigt bassiner'!E64</f>
        <v>800</v>
      </c>
      <c r="M79" s="98">
        <f>(L79*'Omkostninger til genopretning'!$C$11)</f>
        <v>106932.23443223444</v>
      </c>
      <c r="N79" s="79">
        <v>2024</v>
      </c>
      <c r="O79" s="79">
        <v>10</v>
      </c>
    </row>
    <row r="80" spans="1:15" s="58" customFormat="1" x14ac:dyDescent="0.25">
      <c r="A80" s="64" t="s">
        <v>173</v>
      </c>
      <c r="B80" s="23">
        <f t="shared" si="126"/>
        <v>14851.699226699229</v>
      </c>
      <c r="C80" s="23">
        <f t="shared" si="127"/>
        <v>14851.699226699229</v>
      </c>
      <c r="D80" s="23">
        <f t="shared" si="128"/>
        <v>14851.699226699229</v>
      </c>
      <c r="E80" s="23">
        <f t="shared" si="129"/>
        <v>14851.699226699229</v>
      </c>
      <c r="F80" s="23">
        <f t="shared" si="130"/>
        <v>14851.699226699229</v>
      </c>
      <c r="G80" s="23">
        <f t="shared" si="131"/>
        <v>14851.699226699229</v>
      </c>
      <c r="H80" s="23">
        <f t="shared" si="132"/>
        <v>14851.699226699229</v>
      </c>
      <c r="I80" s="23">
        <f t="shared" si="133"/>
        <v>14851.699226699229</v>
      </c>
      <c r="J80" s="23">
        <f>$M$80/9</f>
        <v>14851.699226699229</v>
      </c>
      <c r="K80" s="98">
        <f t="shared" si="134"/>
        <v>13366.529304029307</v>
      </c>
      <c r="L80" s="17">
        <f>'Oversigt bassiner'!E75</f>
        <v>1000</v>
      </c>
      <c r="M80" s="98">
        <f>(L80*'Omkostninger til genopretning'!$C$11)</f>
        <v>133665.29304029307</v>
      </c>
      <c r="N80" s="79">
        <v>2024</v>
      </c>
      <c r="O80" s="79">
        <v>10</v>
      </c>
    </row>
    <row r="81" spans="1:16" s="58" customFormat="1" x14ac:dyDescent="0.25">
      <c r="A81" s="64" t="s">
        <v>190</v>
      </c>
      <c r="B81" s="23">
        <f t="shared" si="126"/>
        <v>13366.529304029305</v>
      </c>
      <c r="C81" s="23">
        <f t="shared" si="127"/>
        <v>13366.529304029305</v>
      </c>
      <c r="D81" s="23">
        <f t="shared" si="128"/>
        <v>13366.529304029305</v>
      </c>
      <c r="E81" s="23">
        <f t="shared" si="129"/>
        <v>13366.529304029305</v>
      </c>
      <c r="F81" s="23">
        <f t="shared" si="130"/>
        <v>13366.529304029305</v>
      </c>
      <c r="G81" s="23">
        <f t="shared" si="131"/>
        <v>13366.529304029305</v>
      </c>
      <c r="H81" s="23">
        <f t="shared" si="132"/>
        <v>13366.529304029305</v>
      </c>
      <c r="I81" s="23">
        <f t="shared" si="133"/>
        <v>13366.529304029305</v>
      </c>
      <c r="J81" s="23">
        <f>$M$81/9</f>
        <v>13366.529304029305</v>
      </c>
      <c r="K81" s="98">
        <f t="shared" si="134"/>
        <v>12029.876373626375</v>
      </c>
      <c r="L81" s="17">
        <f>'Oversigt bassiner'!E81</f>
        <v>900</v>
      </c>
      <c r="M81" s="98">
        <f>(L81*'Omkostninger til genopretning'!$C$11)</f>
        <v>120298.76373626375</v>
      </c>
      <c r="N81" s="79">
        <v>2024</v>
      </c>
      <c r="O81" s="79">
        <v>10</v>
      </c>
    </row>
    <row r="82" spans="1:16" s="58" customFormat="1" x14ac:dyDescent="0.25">
      <c r="A82" s="82" t="s">
        <v>191</v>
      </c>
      <c r="B82" s="23">
        <f t="shared" si="126"/>
        <v>5198.0947293447298</v>
      </c>
      <c r="C82" s="23">
        <f t="shared" si="127"/>
        <v>5198.0947293447298</v>
      </c>
      <c r="D82" s="23">
        <f t="shared" si="128"/>
        <v>5198.0947293447298</v>
      </c>
      <c r="E82" s="23">
        <f t="shared" si="129"/>
        <v>5198.0947293447298</v>
      </c>
      <c r="F82" s="23">
        <f t="shared" si="130"/>
        <v>5198.0947293447298</v>
      </c>
      <c r="G82" s="23">
        <f t="shared" si="131"/>
        <v>5198.0947293447298</v>
      </c>
      <c r="H82" s="23">
        <f t="shared" si="132"/>
        <v>5198.0947293447298</v>
      </c>
      <c r="I82" s="23">
        <f t="shared" si="133"/>
        <v>5198.0947293447298</v>
      </c>
      <c r="J82" s="23">
        <f>$M$82/9</f>
        <v>5198.0947293447298</v>
      </c>
      <c r="K82" s="99">
        <f t="shared" si="134"/>
        <v>4678.2852564102568</v>
      </c>
      <c r="L82" s="40">
        <f>'Oversigt bassiner'!E82</f>
        <v>350</v>
      </c>
      <c r="M82" s="98">
        <f>(L82*'Omkostninger til genopretning'!$C$11)</f>
        <v>46782.85256410257</v>
      </c>
      <c r="N82" s="41">
        <v>2024</v>
      </c>
      <c r="O82" s="41">
        <v>10</v>
      </c>
    </row>
    <row r="83" spans="1:16" s="58" customFormat="1" x14ac:dyDescent="0.25">
      <c r="A83" s="82" t="s">
        <v>4</v>
      </c>
      <c r="B83" s="39">
        <f t="shared" si="126"/>
        <v>13673.959478021978</v>
      </c>
      <c r="C83" s="39">
        <f t="shared" si="127"/>
        <v>13673.959478021978</v>
      </c>
      <c r="D83" s="39">
        <f t="shared" si="128"/>
        <v>13673.959478021978</v>
      </c>
      <c r="E83" s="39">
        <f t="shared" si="129"/>
        <v>13673.959478021978</v>
      </c>
      <c r="F83" s="39">
        <f t="shared" si="130"/>
        <v>13673.959478021978</v>
      </c>
      <c r="G83" s="39">
        <f t="shared" si="131"/>
        <v>13673.959478021978</v>
      </c>
      <c r="H83" s="39">
        <f t="shared" si="132"/>
        <v>13673.959478021978</v>
      </c>
      <c r="I83" s="39">
        <f t="shared" si="133"/>
        <v>13673.959478021978</v>
      </c>
      <c r="J83" s="39">
        <f t="shared" ref="J83" si="135">K83</f>
        <v>13673.959478021978</v>
      </c>
      <c r="K83" s="23">
        <f>$M$83/10</f>
        <v>13673.959478021978</v>
      </c>
      <c r="L83" s="40">
        <f>'Oversigt bassiner'!E52</f>
        <v>1023</v>
      </c>
      <c r="M83" s="98">
        <f>(L83*'Omkostninger til genopretning'!$C$11)</f>
        <v>136739.59478021978</v>
      </c>
      <c r="N83" s="79">
        <v>2025</v>
      </c>
      <c r="O83" s="41">
        <v>10</v>
      </c>
    </row>
    <row r="84" spans="1:16" s="58" customFormat="1" x14ac:dyDescent="0.25">
      <c r="A84" s="64" t="s">
        <v>101</v>
      </c>
      <c r="B84" s="39">
        <f t="shared" ref="B84" si="136">C84</f>
        <v>28858.336767399269</v>
      </c>
      <c r="C84" s="39">
        <f t="shared" ref="C84" si="137">D84</f>
        <v>28858.336767399269</v>
      </c>
      <c r="D84" s="39">
        <f t="shared" ref="D84" si="138">E84</f>
        <v>28858.336767399269</v>
      </c>
      <c r="E84" s="39">
        <f t="shared" ref="E84" si="139">F84</f>
        <v>28858.336767399269</v>
      </c>
      <c r="F84" s="39">
        <f t="shared" ref="F84" si="140">G84</f>
        <v>28858.336767399269</v>
      </c>
      <c r="G84" s="39">
        <f t="shared" ref="G84" si="141">H84</f>
        <v>28858.336767399269</v>
      </c>
      <c r="H84" s="39">
        <f t="shared" si="124"/>
        <v>28858.336767399269</v>
      </c>
      <c r="I84" s="39">
        <f t="shared" si="124"/>
        <v>28858.336767399269</v>
      </c>
      <c r="J84" s="39">
        <f t="shared" ref="J84" si="142">K84</f>
        <v>28858.336767399269</v>
      </c>
      <c r="K84" s="23">
        <f>$M$84/10</f>
        <v>28858.336767399269</v>
      </c>
      <c r="L84" s="17">
        <f>'Oversigt bassiner'!E53</f>
        <v>2159</v>
      </c>
      <c r="M84" s="98">
        <f>(L84*'Omkostninger til genopretning'!$C$11)</f>
        <v>288583.3676739927</v>
      </c>
      <c r="N84" s="79">
        <v>2025</v>
      </c>
      <c r="O84" s="41">
        <v>10</v>
      </c>
    </row>
    <row r="85" spans="1:16" s="58" customFormat="1" x14ac:dyDescent="0.25">
      <c r="A85" s="64" t="s">
        <v>8</v>
      </c>
      <c r="B85" s="39">
        <f t="shared" ref="B85:B91" si="143">C85</f>
        <v>42826.359890109896</v>
      </c>
      <c r="C85" s="39">
        <f t="shared" ref="C85:C91" si="144">D85</f>
        <v>42826.359890109896</v>
      </c>
      <c r="D85" s="39">
        <f t="shared" ref="D85:D91" si="145">E85</f>
        <v>42826.359890109896</v>
      </c>
      <c r="E85" s="39">
        <f t="shared" ref="E85:E91" si="146">F85</f>
        <v>42826.359890109896</v>
      </c>
      <c r="F85" s="39">
        <f t="shared" ref="F85:F91" si="147">G85</f>
        <v>42826.359890109896</v>
      </c>
      <c r="G85" s="39">
        <f t="shared" ref="G85:G91" si="148">H85</f>
        <v>42826.359890109896</v>
      </c>
      <c r="H85" s="39">
        <f t="shared" ref="H85:H91" si="149">I85</f>
        <v>42826.359890109896</v>
      </c>
      <c r="I85" s="39">
        <f t="shared" ref="I85:I91" si="150">J85</f>
        <v>42826.359890109896</v>
      </c>
      <c r="J85" s="39">
        <f t="shared" ref="J85:J91" si="151">K85</f>
        <v>42826.359890109896</v>
      </c>
      <c r="K85" s="23">
        <f>$M$85/10</f>
        <v>42826.359890109896</v>
      </c>
      <c r="L85" s="17">
        <f>'Oversigt bassiner'!E54</f>
        <v>3204</v>
      </c>
      <c r="M85" s="98">
        <f>(L85*'Omkostninger til genopretning'!$C$11)</f>
        <v>428263.59890109894</v>
      </c>
      <c r="N85" s="79">
        <v>2025</v>
      </c>
      <c r="O85" s="41">
        <v>10</v>
      </c>
    </row>
    <row r="86" spans="1:16" x14ac:dyDescent="0.25">
      <c r="A86" s="20" t="s">
        <v>18</v>
      </c>
      <c r="B86" s="39">
        <f t="shared" ref="B86:J86" si="152">C86</f>
        <v>16053.201694139196</v>
      </c>
      <c r="C86" s="39">
        <f t="shared" si="152"/>
        <v>16053.201694139196</v>
      </c>
      <c r="D86" s="39">
        <f t="shared" si="152"/>
        <v>16053.201694139196</v>
      </c>
      <c r="E86" s="39">
        <f t="shared" si="152"/>
        <v>16053.201694139196</v>
      </c>
      <c r="F86" s="39">
        <f t="shared" si="152"/>
        <v>16053.201694139196</v>
      </c>
      <c r="G86" s="39">
        <f t="shared" si="152"/>
        <v>16053.201694139196</v>
      </c>
      <c r="H86" s="39">
        <f t="shared" si="152"/>
        <v>16053.201694139196</v>
      </c>
      <c r="I86" s="39">
        <f t="shared" si="152"/>
        <v>16053.201694139196</v>
      </c>
      <c r="J86" s="39">
        <f t="shared" si="152"/>
        <v>16053.201694139196</v>
      </c>
      <c r="K86" s="23">
        <f>$M$86/10</f>
        <v>16053.201694139196</v>
      </c>
      <c r="L86" s="17">
        <f>'Oversigt bassiner'!E56</f>
        <v>1201</v>
      </c>
      <c r="M86" s="98">
        <f>(L86*'Omkostninger til genopretning'!$C$11)</f>
        <v>160532.01694139195</v>
      </c>
      <c r="N86" s="79">
        <v>2025</v>
      </c>
      <c r="O86" s="34">
        <v>10</v>
      </c>
    </row>
    <row r="87" spans="1:16" s="58" customFormat="1" x14ac:dyDescent="0.25">
      <c r="A87" s="64" t="s">
        <v>144</v>
      </c>
      <c r="B87" s="39">
        <f t="shared" ref="B87:J87" si="153">C87</f>
        <v>64373.20512820514</v>
      </c>
      <c r="C87" s="39">
        <f t="shared" si="153"/>
        <v>64373.20512820514</v>
      </c>
      <c r="D87" s="39">
        <f t="shared" si="153"/>
        <v>64373.20512820514</v>
      </c>
      <c r="E87" s="39">
        <f t="shared" si="153"/>
        <v>64373.20512820514</v>
      </c>
      <c r="F87" s="39">
        <f t="shared" si="153"/>
        <v>64373.20512820514</v>
      </c>
      <c r="G87" s="39">
        <f t="shared" si="153"/>
        <v>64373.20512820514</v>
      </c>
      <c r="H87" s="39">
        <f t="shared" si="153"/>
        <v>64373.20512820514</v>
      </c>
      <c r="I87" s="39">
        <f t="shared" si="153"/>
        <v>64373.20512820514</v>
      </c>
      <c r="J87" s="39">
        <f t="shared" si="153"/>
        <v>64373.20512820514</v>
      </c>
      <c r="K87" s="23">
        <f>$M$87/10</f>
        <v>64373.20512820514</v>
      </c>
      <c r="L87" s="17">
        <f>'Oversigt bassiner'!E60</f>
        <v>4816</v>
      </c>
      <c r="M87" s="98">
        <f>(L87*'Omkostninger til genopretning'!$C$11)</f>
        <v>643732.05128205137</v>
      </c>
      <c r="N87" s="79">
        <v>2021</v>
      </c>
      <c r="O87" s="79">
        <v>10</v>
      </c>
    </row>
    <row r="88" spans="1:16" s="58" customFormat="1" x14ac:dyDescent="0.25">
      <c r="A88" s="20" t="s">
        <v>5</v>
      </c>
      <c r="B88" s="39">
        <f t="shared" ref="B88:J88" si="154">C88</f>
        <v>19515.132783882786</v>
      </c>
      <c r="C88" s="39">
        <f t="shared" si="154"/>
        <v>19515.132783882786</v>
      </c>
      <c r="D88" s="39">
        <f t="shared" si="154"/>
        <v>19515.132783882786</v>
      </c>
      <c r="E88" s="39">
        <f t="shared" si="154"/>
        <v>19515.132783882786</v>
      </c>
      <c r="F88" s="39">
        <f t="shared" si="154"/>
        <v>19515.132783882786</v>
      </c>
      <c r="G88" s="39">
        <f t="shared" si="154"/>
        <v>19515.132783882786</v>
      </c>
      <c r="H88" s="39">
        <f t="shared" si="154"/>
        <v>19515.132783882786</v>
      </c>
      <c r="I88" s="39">
        <f t="shared" si="154"/>
        <v>19515.132783882786</v>
      </c>
      <c r="J88" s="39">
        <f t="shared" si="154"/>
        <v>19515.132783882786</v>
      </c>
      <c r="K88" s="23">
        <f>$M$88/10</f>
        <v>19515.132783882786</v>
      </c>
      <c r="L88" s="17">
        <f>'Oversigt bassiner'!E61</f>
        <v>1460</v>
      </c>
      <c r="M88" s="98">
        <f>(L88*'Omkostninger til genopretning'!$C$11)</f>
        <v>195151.32783882786</v>
      </c>
      <c r="N88" s="79">
        <v>2025</v>
      </c>
      <c r="O88" s="79">
        <v>10</v>
      </c>
    </row>
    <row r="89" spans="1:16" x14ac:dyDescent="0.25">
      <c r="A89" s="20" t="s">
        <v>16</v>
      </c>
      <c r="B89" s="39">
        <f t="shared" ref="B89:J89" si="155">C89</f>
        <v>41716.93795787546</v>
      </c>
      <c r="C89" s="39">
        <f t="shared" si="155"/>
        <v>41716.93795787546</v>
      </c>
      <c r="D89" s="39">
        <f t="shared" si="155"/>
        <v>41716.93795787546</v>
      </c>
      <c r="E89" s="39">
        <f t="shared" si="155"/>
        <v>41716.93795787546</v>
      </c>
      <c r="F89" s="39">
        <f t="shared" si="155"/>
        <v>41716.93795787546</v>
      </c>
      <c r="G89" s="39">
        <f t="shared" si="155"/>
        <v>41716.93795787546</v>
      </c>
      <c r="H89" s="39">
        <f t="shared" si="155"/>
        <v>41716.93795787546</v>
      </c>
      <c r="I89" s="39">
        <f t="shared" si="155"/>
        <v>41716.93795787546</v>
      </c>
      <c r="J89" s="39">
        <f t="shared" si="155"/>
        <v>41716.93795787546</v>
      </c>
      <c r="K89" s="23">
        <f>$M$89/10</f>
        <v>41716.93795787546</v>
      </c>
      <c r="L89" s="17">
        <f>'Oversigt bassiner'!E66</f>
        <v>3121</v>
      </c>
      <c r="M89" s="98">
        <f>(L89*'Omkostninger til genopretning'!$C$11)</f>
        <v>417169.3795787546</v>
      </c>
      <c r="N89" s="79">
        <v>2025</v>
      </c>
      <c r="O89" s="79">
        <v>10</v>
      </c>
    </row>
    <row r="90" spans="1:16" x14ac:dyDescent="0.25">
      <c r="A90" s="20" t="s">
        <v>68</v>
      </c>
      <c r="B90" s="39">
        <f t="shared" ref="B90:J90" si="156">C90</f>
        <v>16373.9983974359</v>
      </c>
      <c r="C90" s="39">
        <f t="shared" si="156"/>
        <v>16373.9983974359</v>
      </c>
      <c r="D90" s="39">
        <f t="shared" si="156"/>
        <v>16373.9983974359</v>
      </c>
      <c r="E90" s="39">
        <f t="shared" si="156"/>
        <v>16373.9983974359</v>
      </c>
      <c r="F90" s="39">
        <f t="shared" si="156"/>
        <v>16373.9983974359</v>
      </c>
      <c r="G90" s="39">
        <f t="shared" si="156"/>
        <v>16373.9983974359</v>
      </c>
      <c r="H90" s="39">
        <f t="shared" si="156"/>
        <v>16373.9983974359</v>
      </c>
      <c r="I90" s="39">
        <f t="shared" si="156"/>
        <v>16373.9983974359</v>
      </c>
      <c r="J90" s="39">
        <f t="shared" si="156"/>
        <v>16373.9983974359</v>
      </c>
      <c r="K90" s="23">
        <f>$M$90/10</f>
        <v>16373.9983974359</v>
      </c>
      <c r="L90" s="17">
        <f>'Oversigt bassiner'!E67</f>
        <v>1225</v>
      </c>
      <c r="M90" s="98">
        <f>(L90*'Omkostninger til genopretning'!$C$11)</f>
        <v>163739.983974359</v>
      </c>
      <c r="N90" s="79">
        <v>2025</v>
      </c>
      <c r="O90" s="34">
        <v>10</v>
      </c>
    </row>
    <row r="91" spans="1:16" s="58" customFormat="1" x14ac:dyDescent="0.25">
      <c r="A91" s="64" t="s">
        <v>3</v>
      </c>
      <c r="B91" s="39">
        <f t="shared" si="143"/>
        <v>10024.89697802198</v>
      </c>
      <c r="C91" s="39">
        <f t="shared" si="144"/>
        <v>10024.89697802198</v>
      </c>
      <c r="D91" s="39">
        <f t="shared" si="145"/>
        <v>10024.89697802198</v>
      </c>
      <c r="E91" s="39">
        <f t="shared" si="146"/>
        <v>10024.89697802198</v>
      </c>
      <c r="F91" s="39">
        <f t="shared" si="147"/>
        <v>10024.89697802198</v>
      </c>
      <c r="G91" s="39">
        <f t="shared" si="148"/>
        <v>10024.89697802198</v>
      </c>
      <c r="H91" s="39">
        <f t="shared" si="149"/>
        <v>10024.89697802198</v>
      </c>
      <c r="I91" s="39">
        <f t="shared" si="150"/>
        <v>10024.89697802198</v>
      </c>
      <c r="J91" s="39">
        <f t="shared" si="151"/>
        <v>10024.89697802198</v>
      </c>
      <c r="K91" s="23">
        <f>$M$91/10</f>
        <v>10024.89697802198</v>
      </c>
      <c r="L91" s="17">
        <f>'Oversigt bassiner'!E69</f>
        <v>750</v>
      </c>
      <c r="M91" s="98">
        <f>(L91*'Omkostninger til genopretning'!$C$11)</f>
        <v>100248.96978021979</v>
      </c>
      <c r="N91" s="79">
        <v>2025</v>
      </c>
      <c r="O91" s="41">
        <v>10</v>
      </c>
    </row>
    <row r="92" spans="1:16" s="58" customFormat="1" x14ac:dyDescent="0.25">
      <c r="A92" s="64" t="s">
        <v>222</v>
      </c>
      <c r="B92" s="39">
        <f t="shared" ref="B92" si="157">C92</f>
        <v>1871.3141025641028</v>
      </c>
      <c r="C92" s="39">
        <f t="shared" ref="C92" si="158">D92</f>
        <v>1871.3141025641028</v>
      </c>
      <c r="D92" s="39">
        <f t="shared" ref="D92" si="159">E92</f>
        <v>1871.3141025641028</v>
      </c>
      <c r="E92" s="39">
        <f t="shared" ref="E92" si="160">F92</f>
        <v>1871.3141025641028</v>
      </c>
      <c r="F92" s="39">
        <f t="shared" ref="F92" si="161">G92</f>
        <v>1871.3141025641028</v>
      </c>
      <c r="G92" s="39">
        <f t="shared" ref="G92" si="162">H92</f>
        <v>1871.3141025641028</v>
      </c>
      <c r="H92" s="39">
        <f t="shared" ref="H92" si="163">I92</f>
        <v>1871.3141025641028</v>
      </c>
      <c r="I92" s="39">
        <f t="shared" ref="I92" si="164">J92</f>
        <v>1871.3141025641028</v>
      </c>
      <c r="J92" s="39">
        <f t="shared" ref="J92" si="165">K92</f>
        <v>1871.3141025641028</v>
      </c>
      <c r="K92" s="23">
        <f>$M$92/10</f>
        <v>1871.3141025641028</v>
      </c>
      <c r="L92" s="17">
        <f>'Oversigt bassiner'!E70</f>
        <v>140</v>
      </c>
      <c r="M92" s="98">
        <f>(L92*'Omkostninger til genopretning'!$C$11)</f>
        <v>18713.141025641027</v>
      </c>
      <c r="N92" s="79">
        <v>2025</v>
      </c>
      <c r="O92" s="41">
        <v>10</v>
      </c>
    </row>
    <row r="93" spans="1:16" s="58" customFormat="1" x14ac:dyDescent="0.25">
      <c r="A93" s="103" t="s">
        <v>223</v>
      </c>
      <c r="B93" s="39">
        <f t="shared" ref="B93" si="166">C93</f>
        <v>26733.058608058614</v>
      </c>
      <c r="C93" s="39">
        <f t="shared" ref="C93" si="167">D93</f>
        <v>26733.058608058614</v>
      </c>
      <c r="D93" s="39">
        <f t="shared" ref="D93" si="168">E93</f>
        <v>26733.058608058614</v>
      </c>
      <c r="E93" s="39">
        <f t="shared" ref="E93" si="169">F93</f>
        <v>26733.058608058614</v>
      </c>
      <c r="F93" s="39">
        <f t="shared" ref="F93" si="170">G93</f>
        <v>26733.058608058614</v>
      </c>
      <c r="G93" s="39">
        <f t="shared" ref="G93" si="171">H93</f>
        <v>26733.058608058614</v>
      </c>
      <c r="H93" s="39">
        <f t="shared" ref="H93" si="172">I93</f>
        <v>26733.058608058614</v>
      </c>
      <c r="I93" s="39">
        <f t="shared" ref="I93" si="173">J93</f>
        <v>26733.058608058614</v>
      </c>
      <c r="J93" s="39">
        <f t="shared" ref="J93" si="174">K93</f>
        <v>26733.058608058614</v>
      </c>
      <c r="K93" s="23">
        <f>$M$93/10</f>
        <v>26733.058608058614</v>
      </c>
      <c r="L93" s="17">
        <f>'Oversigt bassiner'!E71</f>
        <v>2000</v>
      </c>
      <c r="M93" s="98">
        <f>(L93*'Omkostninger til genopretning'!$C$11)</f>
        <v>267330.58608058613</v>
      </c>
      <c r="N93" s="79">
        <v>2025</v>
      </c>
      <c r="O93" s="41">
        <v>10</v>
      </c>
    </row>
    <row r="94" spans="1:16" s="58" customFormat="1" x14ac:dyDescent="0.25">
      <c r="A94" s="42" t="s">
        <v>116</v>
      </c>
      <c r="B94" s="43">
        <f>SUM(B54:B93)</f>
        <v>1204669.0088404487</v>
      </c>
      <c r="C94" s="43">
        <f t="shared" ref="C94:K94" si="175">SUM(C54:C93)</f>
        <v>1204669.0088404487</v>
      </c>
      <c r="D94" s="43">
        <f t="shared" si="175"/>
        <v>1204669.0088404487</v>
      </c>
      <c r="E94" s="43">
        <f t="shared" si="175"/>
        <v>1204669.0088404487</v>
      </c>
      <c r="F94" s="43">
        <f t="shared" si="175"/>
        <v>1204669.0088404487</v>
      </c>
      <c r="G94" s="43">
        <f t="shared" si="175"/>
        <v>1121876.726331291</v>
      </c>
      <c r="H94" s="43">
        <f t="shared" si="175"/>
        <v>1002772.0392128538</v>
      </c>
      <c r="I94" s="43">
        <f t="shared" si="175"/>
        <v>977663.96866732778</v>
      </c>
      <c r="J94" s="43">
        <f>SUM(J54:J93)</f>
        <v>915225.56865588098</v>
      </c>
      <c r="K94" s="43">
        <f t="shared" si="175"/>
        <v>908883.89308608044</v>
      </c>
      <c r="L94" s="19"/>
      <c r="M94" s="19"/>
      <c r="N94" s="19"/>
      <c r="O94" s="94"/>
      <c r="P94" s="95"/>
    </row>
    <row r="95" spans="1:16" s="58" customFormat="1" x14ac:dyDescent="0.25"/>
    <row r="96" spans="1:16" s="58" customFormat="1" x14ac:dyDescent="0.25">
      <c r="G96" s="58" t="s">
        <v>221</v>
      </c>
    </row>
    <row r="97" spans="1:16" s="58" customFormat="1" ht="19.5" x14ac:dyDescent="0.25">
      <c r="A97" s="91" t="s">
        <v>210</v>
      </c>
    </row>
    <row r="98" spans="1:16" s="58" customFormat="1" x14ac:dyDescent="0.25"/>
    <row r="99" spans="1:16" s="58" customFormat="1" x14ac:dyDescent="0.25">
      <c r="A99" s="19" t="s">
        <v>115</v>
      </c>
      <c r="B99" s="19">
        <v>2016</v>
      </c>
      <c r="C99" s="19">
        <v>2017</v>
      </c>
      <c r="D99" s="19">
        <v>2018</v>
      </c>
      <c r="E99" s="19">
        <v>2019</v>
      </c>
      <c r="F99" s="19">
        <v>2020</v>
      </c>
      <c r="G99" s="19">
        <v>2021</v>
      </c>
      <c r="H99" s="19">
        <v>2022</v>
      </c>
      <c r="I99" s="19">
        <v>2023</v>
      </c>
      <c r="J99" s="19">
        <v>2024</v>
      </c>
      <c r="K99" s="19">
        <v>2025</v>
      </c>
      <c r="L99" s="19" t="s">
        <v>105</v>
      </c>
      <c r="M99" s="19" t="s">
        <v>106</v>
      </c>
      <c r="N99" s="19" t="s">
        <v>107</v>
      </c>
      <c r="O99" s="19" t="s">
        <v>108</v>
      </c>
    </row>
    <row r="100" spans="1:16" s="58" customFormat="1" x14ac:dyDescent="0.25">
      <c r="A100" s="105" t="s">
        <v>180</v>
      </c>
      <c r="B100" s="23">
        <f t="shared" ref="B100:C100" si="176">C100</f>
        <v>10791.244658119658</v>
      </c>
      <c r="C100" s="23">
        <f t="shared" si="176"/>
        <v>10791.244658119658</v>
      </c>
      <c r="D100" s="23">
        <f>K100/3</f>
        <v>10791.244658119658</v>
      </c>
      <c r="E100" s="17">
        <f>$M$100/10</f>
        <v>32373.733974358976</v>
      </c>
      <c r="F100" s="17">
        <f>$M$100/10</f>
        <v>32373.733974358976</v>
      </c>
      <c r="G100" s="17">
        <f t="shared" ref="G100:K100" si="177">$M$100/10</f>
        <v>32373.733974358976</v>
      </c>
      <c r="H100" s="17">
        <f t="shared" si="177"/>
        <v>32373.733974358976</v>
      </c>
      <c r="I100" s="17">
        <f t="shared" si="177"/>
        <v>32373.733974358976</v>
      </c>
      <c r="J100" s="17">
        <f t="shared" si="177"/>
        <v>32373.733974358976</v>
      </c>
      <c r="K100" s="17">
        <f t="shared" si="177"/>
        <v>32373.733974358976</v>
      </c>
      <c r="L100" s="17">
        <f>'Oversigt bassiner'!E91</f>
        <v>2422</v>
      </c>
      <c r="M100" s="98">
        <f>(L100*'Omkostninger til genopretning'!$C$11)</f>
        <v>323737.33974358975</v>
      </c>
      <c r="N100" s="79">
        <v>2018</v>
      </c>
      <c r="O100" s="79">
        <v>10</v>
      </c>
    </row>
    <row r="101" spans="1:16" s="58" customFormat="1" x14ac:dyDescent="0.25">
      <c r="A101" s="105" t="s">
        <v>129</v>
      </c>
      <c r="B101" s="23">
        <f t="shared" ref="B101:D101" si="178">C101</f>
        <v>34418.81295787546</v>
      </c>
      <c r="C101" s="23">
        <f t="shared" si="178"/>
        <v>34418.81295787546</v>
      </c>
      <c r="D101" s="23">
        <f t="shared" si="178"/>
        <v>34418.81295787546</v>
      </c>
      <c r="E101" s="23">
        <f>M101/4</f>
        <v>34418.81295787546</v>
      </c>
      <c r="F101" s="17">
        <f>$M$101/10</f>
        <v>13767.525183150185</v>
      </c>
      <c r="G101" s="17">
        <f>$M$101/10</f>
        <v>13767.525183150185</v>
      </c>
      <c r="H101" s="17">
        <f t="shared" ref="H101:K101" si="179">$M$101/10</f>
        <v>13767.525183150185</v>
      </c>
      <c r="I101" s="17">
        <f t="shared" si="179"/>
        <v>13767.525183150185</v>
      </c>
      <c r="J101" s="17">
        <f t="shared" si="179"/>
        <v>13767.525183150185</v>
      </c>
      <c r="K101" s="17">
        <f t="shared" si="179"/>
        <v>13767.525183150185</v>
      </c>
      <c r="L101" s="17">
        <f>'Oversigt bassiner'!E92</f>
        <v>1030</v>
      </c>
      <c r="M101" s="98">
        <f>(L101*'Omkostninger til genopretning'!$C$11)</f>
        <v>137675.25183150184</v>
      </c>
      <c r="N101" s="79">
        <v>2019</v>
      </c>
      <c r="O101" s="79">
        <v>10</v>
      </c>
    </row>
    <row r="102" spans="1:16" s="58" customFormat="1" x14ac:dyDescent="0.25">
      <c r="A102" s="105" t="s">
        <v>123</v>
      </c>
      <c r="B102" s="23">
        <f t="shared" ref="B102:D102" si="180">C102</f>
        <v>72513.421474358984</v>
      </c>
      <c r="C102" s="23">
        <f t="shared" si="180"/>
        <v>72513.421474358984</v>
      </c>
      <c r="D102" s="23">
        <f t="shared" si="180"/>
        <v>72513.421474358984</v>
      </c>
      <c r="E102" s="23">
        <f>M102/4</f>
        <v>72513.421474358984</v>
      </c>
      <c r="F102" s="17">
        <f>$M$102/10</f>
        <v>29005.368589743593</v>
      </c>
      <c r="G102" s="17">
        <f>$M$102/10</f>
        <v>29005.368589743593</v>
      </c>
      <c r="H102" s="17">
        <f t="shared" ref="H102:K102" si="181">$M$102/10</f>
        <v>29005.368589743593</v>
      </c>
      <c r="I102" s="17">
        <f t="shared" si="181"/>
        <v>29005.368589743593</v>
      </c>
      <c r="J102" s="17">
        <f t="shared" si="181"/>
        <v>29005.368589743593</v>
      </c>
      <c r="K102" s="17">
        <f t="shared" si="181"/>
        <v>29005.368589743593</v>
      </c>
      <c r="L102" s="17">
        <f>'Oversigt bassiner'!E93</f>
        <v>2170</v>
      </c>
      <c r="M102" s="98">
        <f>(L102*'Omkostninger til genopretning'!$C$11)</f>
        <v>290053.68589743593</v>
      </c>
      <c r="N102" s="79">
        <v>2019</v>
      </c>
      <c r="O102" s="79">
        <v>10</v>
      </c>
    </row>
    <row r="103" spans="1:16" s="58" customFormat="1" x14ac:dyDescent="0.25">
      <c r="A103" s="89" t="s">
        <v>188</v>
      </c>
      <c r="B103" s="23">
        <f t="shared" ref="B103:E103" si="182">C103</f>
        <v>15237.843406593407</v>
      </c>
      <c r="C103" s="23">
        <f t="shared" si="182"/>
        <v>15237.843406593407</v>
      </c>
      <c r="D103" s="23">
        <f t="shared" si="182"/>
        <v>15237.843406593407</v>
      </c>
      <c r="E103" s="23">
        <f t="shared" si="182"/>
        <v>15237.843406593407</v>
      </c>
      <c r="F103" s="23">
        <f>M103/5</f>
        <v>15237.843406593407</v>
      </c>
      <c r="G103" s="17">
        <f>$M$103/10</f>
        <v>7618.9217032967035</v>
      </c>
      <c r="H103" s="17">
        <f>$M$103/10</f>
        <v>7618.9217032967035</v>
      </c>
      <c r="I103" s="17">
        <f t="shared" ref="I103:K103" si="183">$M$103/10</f>
        <v>7618.9217032967035</v>
      </c>
      <c r="J103" s="17">
        <f t="shared" si="183"/>
        <v>7618.9217032967035</v>
      </c>
      <c r="K103" s="17">
        <f t="shared" si="183"/>
        <v>7618.9217032967035</v>
      </c>
      <c r="L103" s="17">
        <f>'Oversigt bassiner'!E90</f>
        <v>570</v>
      </c>
      <c r="M103" s="98">
        <f>(L103*'Omkostninger til genopretning'!$C$11)</f>
        <v>76189.217032967033</v>
      </c>
      <c r="N103" s="79">
        <v>2020</v>
      </c>
      <c r="O103" s="79">
        <v>10</v>
      </c>
    </row>
    <row r="104" spans="1:16" s="58" customFormat="1" x14ac:dyDescent="0.25">
      <c r="A104" s="105" t="s">
        <v>182</v>
      </c>
      <c r="B104" s="23">
        <f t="shared" ref="B104:F106" si="184">C104</f>
        <v>89110.195360195372</v>
      </c>
      <c r="C104" s="23">
        <f t="shared" si="184"/>
        <v>89110.195360195372</v>
      </c>
      <c r="D104" s="23">
        <f t="shared" si="184"/>
        <v>89110.195360195372</v>
      </c>
      <c r="E104" s="23">
        <f t="shared" si="184"/>
        <v>89110.195360195372</v>
      </c>
      <c r="F104" s="23">
        <f t="shared" si="184"/>
        <v>89110.195360195372</v>
      </c>
      <c r="G104" s="23">
        <f>M104/6</f>
        <v>89110.195360195372</v>
      </c>
      <c r="H104" s="17">
        <f>$M$104/10</f>
        <v>53466.117216117229</v>
      </c>
      <c r="I104" s="17">
        <f>$M$104/10</f>
        <v>53466.117216117229</v>
      </c>
      <c r="J104" s="17">
        <f t="shared" ref="J104:K104" si="185">$M$104/10</f>
        <v>53466.117216117229</v>
      </c>
      <c r="K104" s="17">
        <f t="shared" si="185"/>
        <v>53466.117216117229</v>
      </c>
      <c r="L104" s="17">
        <f>'Oversigt bassiner'!E95</f>
        <v>4000</v>
      </c>
      <c r="M104" s="98">
        <f>(L104*'Omkostninger til genopretning'!$C$11)</f>
        <v>534661.17216117226</v>
      </c>
      <c r="N104" s="79">
        <v>2021</v>
      </c>
      <c r="O104" s="79">
        <v>10</v>
      </c>
    </row>
    <row r="105" spans="1:16" s="58" customFormat="1" x14ac:dyDescent="0.25">
      <c r="A105" s="105" t="s">
        <v>146</v>
      </c>
      <c r="B105" s="23">
        <f t="shared" si="184"/>
        <v>213931.30151098905</v>
      </c>
      <c r="C105" s="23">
        <f t="shared" si="184"/>
        <v>213931.30151098905</v>
      </c>
      <c r="D105" s="23">
        <f t="shared" si="184"/>
        <v>213931.30151098905</v>
      </c>
      <c r="E105" s="23">
        <f t="shared" si="184"/>
        <v>213931.30151098905</v>
      </c>
      <c r="F105" s="23">
        <f t="shared" si="184"/>
        <v>213931.30151098905</v>
      </c>
      <c r="G105" s="23">
        <f t="shared" ref="G105:G106" si="186">M105/6</f>
        <v>213931.30151098905</v>
      </c>
      <c r="H105" s="17">
        <f>$M$105/10</f>
        <v>128358.78090659343</v>
      </c>
      <c r="I105" s="17">
        <f>$M$105/10</f>
        <v>128358.78090659343</v>
      </c>
      <c r="J105" s="17">
        <f t="shared" ref="J105:K105" si="187">$M$105/10</f>
        <v>128358.78090659343</v>
      </c>
      <c r="K105" s="17">
        <f t="shared" si="187"/>
        <v>128358.78090659343</v>
      </c>
      <c r="L105" s="17">
        <f>'Oversigt bassiner'!E96</f>
        <v>9603</v>
      </c>
      <c r="M105" s="98">
        <f>(L105*'Omkostninger til genopretning'!$C$11)</f>
        <v>1283587.8090659343</v>
      </c>
      <c r="N105" s="79">
        <v>2021</v>
      </c>
      <c r="O105" s="79">
        <v>10</v>
      </c>
    </row>
    <row r="106" spans="1:16" s="58" customFormat="1" x14ac:dyDescent="0.25">
      <c r="A106" s="105" t="s">
        <v>51</v>
      </c>
      <c r="B106" s="23">
        <f t="shared" si="184"/>
        <v>23836.977258852261</v>
      </c>
      <c r="C106" s="23">
        <f t="shared" si="184"/>
        <v>23836.977258852261</v>
      </c>
      <c r="D106" s="23">
        <f t="shared" si="184"/>
        <v>23836.977258852261</v>
      </c>
      <c r="E106" s="23">
        <f t="shared" si="184"/>
        <v>23836.977258852261</v>
      </c>
      <c r="F106" s="23">
        <f t="shared" si="184"/>
        <v>23836.977258852261</v>
      </c>
      <c r="G106" s="23">
        <f t="shared" si="186"/>
        <v>23836.977258852261</v>
      </c>
      <c r="H106" s="17">
        <f>$M$106/10</f>
        <v>14302.186355311356</v>
      </c>
      <c r="I106" s="17">
        <f>$M$106/10</f>
        <v>14302.186355311356</v>
      </c>
      <c r="J106" s="17">
        <f t="shared" ref="J106:K106" si="188">$M$106/10</f>
        <v>14302.186355311356</v>
      </c>
      <c r="K106" s="17">
        <f t="shared" si="188"/>
        <v>14302.186355311356</v>
      </c>
      <c r="L106" s="17">
        <f>'Oversigt bassiner'!E99</f>
        <v>1070</v>
      </c>
      <c r="M106" s="98">
        <f>(L106*'Omkostninger til genopretning'!$C$11)</f>
        <v>143021.86355311357</v>
      </c>
      <c r="N106" s="79">
        <v>2021</v>
      </c>
      <c r="O106" s="79">
        <v>10</v>
      </c>
    </row>
    <row r="107" spans="1:16" s="58" customFormat="1" x14ac:dyDescent="0.25">
      <c r="A107" s="105" t="s">
        <v>148</v>
      </c>
      <c r="B107" s="23">
        <f t="shared" ref="B107:F107" si="189">C107</f>
        <v>50792.811355311358</v>
      </c>
      <c r="C107" s="23">
        <f t="shared" si="189"/>
        <v>50792.811355311358</v>
      </c>
      <c r="D107" s="23">
        <f t="shared" si="189"/>
        <v>50792.811355311358</v>
      </c>
      <c r="E107" s="23">
        <f t="shared" si="189"/>
        <v>50792.811355311358</v>
      </c>
      <c r="F107" s="23">
        <f t="shared" si="189"/>
        <v>50792.811355311358</v>
      </c>
      <c r="G107" s="23">
        <f t="shared" ref="G107:H108" si="190">H107</f>
        <v>50792.811355311358</v>
      </c>
      <c r="H107" s="23">
        <f>M107/7</f>
        <v>50792.811355311358</v>
      </c>
      <c r="I107" s="17">
        <f>$M$107/10</f>
        <v>35554.967948717953</v>
      </c>
      <c r="J107" s="17">
        <f>$M$107/10</f>
        <v>35554.967948717953</v>
      </c>
      <c r="K107" s="17">
        <f>$M$107/10</f>
        <v>35554.967948717953</v>
      </c>
      <c r="L107" s="17">
        <f>'Oversigt bassiner'!E97</f>
        <v>2660</v>
      </c>
      <c r="M107" s="98">
        <f>(L107*'Omkostninger til genopretning'!$C$11)</f>
        <v>355549.6794871795</v>
      </c>
      <c r="N107" s="79">
        <v>2022</v>
      </c>
      <c r="O107" s="79">
        <v>10</v>
      </c>
    </row>
    <row r="108" spans="1:16" s="58" customFormat="1" x14ac:dyDescent="0.25">
      <c r="A108" s="105" t="s">
        <v>195</v>
      </c>
      <c r="B108" s="23">
        <f t="shared" ref="B108:F108" si="191">C108</f>
        <v>30575.935782967037</v>
      </c>
      <c r="C108" s="23">
        <f t="shared" si="191"/>
        <v>30575.935782967037</v>
      </c>
      <c r="D108" s="23">
        <f t="shared" si="191"/>
        <v>30575.935782967037</v>
      </c>
      <c r="E108" s="23">
        <f t="shared" si="191"/>
        <v>30575.935782967037</v>
      </c>
      <c r="F108" s="23">
        <f t="shared" si="191"/>
        <v>30575.935782967037</v>
      </c>
      <c r="G108" s="23">
        <f t="shared" si="190"/>
        <v>30575.935782967037</v>
      </c>
      <c r="H108" s="23">
        <f t="shared" si="190"/>
        <v>30575.935782967037</v>
      </c>
      <c r="I108" s="23">
        <f>M108/8</f>
        <v>30575.935782967037</v>
      </c>
      <c r="J108" s="17">
        <f>$M$108/10</f>
        <v>24460.748626373628</v>
      </c>
      <c r="K108" s="17">
        <f>$M$108/10</f>
        <v>24460.748626373628</v>
      </c>
      <c r="L108" s="17">
        <f>'Oversigt bassiner'!E94</f>
        <v>1830</v>
      </c>
      <c r="M108" s="98">
        <f>(L108*'Omkostninger til genopretning'!$C$11)</f>
        <v>244607.4862637363</v>
      </c>
      <c r="N108" s="79">
        <v>2023</v>
      </c>
      <c r="O108" s="79">
        <v>10</v>
      </c>
    </row>
    <row r="109" spans="1:16" s="58" customFormat="1" x14ac:dyDescent="0.25">
      <c r="A109" s="105" t="s">
        <v>139</v>
      </c>
      <c r="B109" s="23">
        <f t="shared" ref="B109:I109" si="192">C109</f>
        <v>21980.514855514855</v>
      </c>
      <c r="C109" s="23">
        <f t="shared" si="192"/>
        <v>21980.514855514855</v>
      </c>
      <c r="D109" s="23">
        <f t="shared" si="192"/>
        <v>21980.514855514855</v>
      </c>
      <c r="E109" s="23">
        <f t="shared" si="192"/>
        <v>21980.514855514855</v>
      </c>
      <c r="F109" s="23">
        <f t="shared" si="192"/>
        <v>21980.514855514855</v>
      </c>
      <c r="G109" s="23">
        <f t="shared" si="192"/>
        <v>21980.514855514855</v>
      </c>
      <c r="H109" s="23">
        <f t="shared" si="192"/>
        <v>21980.514855514855</v>
      </c>
      <c r="I109" s="23">
        <f t="shared" si="192"/>
        <v>21980.514855514855</v>
      </c>
      <c r="J109" s="23">
        <f>M109/9</f>
        <v>21980.514855514855</v>
      </c>
      <c r="K109" s="17">
        <f>$M$109/10</f>
        <v>19782.46336996337</v>
      </c>
      <c r="L109" s="79">
        <f>'Oversigt bassiner'!E98</f>
        <v>1480</v>
      </c>
      <c r="M109" s="98">
        <f>(L109*'Omkostninger til genopretning'!$C$11)</f>
        <v>197824.6336996337</v>
      </c>
      <c r="N109" s="79">
        <v>2024</v>
      </c>
      <c r="O109" s="79">
        <v>10</v>
      </c>
    </row>
    <row r="110" spans="1:16" s="58" customFormat="1" x14ac:dyDescent="0.25">
      <c r="A110" s="100" t="s">
        <v>76</v>
      </c>
      <c r="B110" s="39">
        <f t="shared" ref="B110:I110" si="193">C110</f>
        <v>17822.039072039075</v>
      </c>
      <c r="C110" s="39">
        <f t="shared" si="193"/>
        <v>17822.039072039075</v>
      </c>
      <c r="D110" s="39">
        <f t="shared" si="193"/>
        <v>17822.039072039075</v>
      </c>
      <c r="E110" s="39">
        <f t="shared" si="193"/>
        <v>17822.039072039075</v>
      </c>
      <c r="F110" s="39">
        <f t="shared" si="193"/>
        <v>17822.039072039075</v>
      </c>
      <c r="G110" s="39">
        <f t="shared" si="193"/>
        <v>17822.039072039075</v>
      </c>
      <c r="H110" s="39">
        <f t="shared" si="193"/>
        <v>17822.039072039075</v>
      </c>
      <c r="I110" s="39">
        <f t="shared" si="193"/>
        <v>17822.039072039075</v>
      </c>
      <c r="J110" s="23">
        <f>M110/9</f>
        <v>17822.039072039075</v>
      </c>
      <c r="K110" s="17">
        <f>$M$110/10</f>
        <v>16039.835164835167</v>
      </c>
      <c r="L110" s="40">
        <f>'Oversigt bassiner'!E100</f>
        <v>1200</v>
      </c>
      <c r="M110" s="98">
        <f>(L110*'Omkostninger til genopretning'!$C$11)</f>
        <v>160398.35164835167</v>
      </c>
      <c r="N110" s="41">
        <v>2024</v>
      </c>
      <c r="O110" s="41">
        <v>10</v>
      </c>
    </row>
    <row r="111" spans="1:16" s="58" customFormat="1" x14ac:dyDescent="0.25">
      <c r="A111" s="42" t="s">
        <v>116</v>
      </c>
      <c r="B111" s="43">
        <f>SUM(B100:B110)</f>
        <v>581011.09769281652</v>
      </c>
      <c r="C111" s="43">
        <f t="shared" ref="C111:K111" si="194">SUM(C100:C110)</f>
        <v>581011.09769281652</v>
      </c>
      <c r="D111" s="43">
        <f t="shared" si="194"/>
        <v>581011.09769281652</v>
      </c>
      <c r="E111" s="43">
        <f t="shared" si="194"/>
        <v>602593.58700905589</v>
      </c>
      <c r="F111" s="43">
        <f t="shared" si="194"/>
        <v>538434.24634971516</v>
      </c>
      <c r="G111" s="43">
        <f t="shared" si="194"/>
        <v>530815.32464641845</v>
      </c>
      <c r="H111" s="43">
        <f t="shared" si="194"/>
        <v>400063.9349944038</v>
      </c>
      <c r="I111" s="43">
        <f t="shared" si="194"/>
        <v>384826.09158781037</v>
      </c>
      <c r="J111" s="43">
        <f t="shared" si="194"/>
        <v>378710.904431217</v>
      </c>
      <c r="K111" s="43">
        <f t="shared" si="194"/>
        <v>374730.64903846156</v>
      </c>
      <c r="L111" s="19"/>
      <c r="M111" s="19"/>
      <c r="N111" s="19"/>
      <c r="O111" s="94"/>
      <c r="P111" s="95"/>
    </row>
    <row r="112" spans="1:16" s="58" customFormat="1" x14ac:dyDescent="0.25"/>
    <row r="113" spans="1:16" s="58" customFormat="1" x14ac:dyDescent="0.25">
      <c r="A113" s="92"/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18"/>
      <c r="M113" s="18"/>
      <c r="N113" s="18"/>
      <c r="O113" s="18"/>
      <c r="P113" s="93"/>
    </row>
    <row r="115" spans="1:16" x14ac:dyDescent="0.25">
      <c r="A115" s="79"/>
      <c r="B115" s="19">
        <v>2016</v>
      </c>
      <c r="C115" s="19">
        <v>2017</v>
      </c>
      <c r="D115" s="19">
        <v>2018</v>
      </c>
      <c r="E115" s="19">
        <v>2019</v>
      </c>
      <c r="F115" s="19">
        <v>2020</v>
      </c>
      <c r="G115" s="19">
        <v>2021</v>
      </c>
      <c r="H115" s="19">
        <v>2022</v>
      </c>
      <c r="I115" s="19">
        <v>2023</v>
      </c>
      <c r="J115" s="19">
        <v>2024</v>
      </c>
      <c r="K115" s="19">
        <v>2025</v>
      </c>
    </row>
    <row r="116" spans="1:16" x14ac:dyDescent="0.25">
      <c r="A116" s="19" t="s">
        <v>212</v>
      </c>
      <c r="B116" s="17">
        <f t="shared" ref="B116:K116" si="195">B45+B94+B111</f>
        <v>4761187.812786174</v>
      </c>
      <c r="C116" s="17">
        <f t="shared" si="195"/>
        <v>3945682.4934180412</v>
      </c>
      <c r="D116" s="17">
        <f t="shared" si="195"/>
        <v>3331597.4041323271</v>
      </c>
      <c r="E116" s="17">
        <f t="shared" si="195"/>
        <v>2793095.5825511296</v>
      </c>
      <c r="F116" s="17">
        <f t="shared" si="195"/>
        <v>2560317.4747214592</v>
      </c>
      <c r="G116" s="17">
        <f t="shared" si="195"/>
        <v>2469906.2705090051</v>
      </c>
      <c r="H116" s="17">
        <f t="shared" si="195"/>
        <v>2220050.1937385532</v>
      </c>
      <c r="I116" s="17">
        <f t="shared" si="195"/>
        <v>2150357.1099473443</v>
      </c>
      <c r="J116" s="17">
        <f t="shared" si="195"/>
        <v>2081803.5227793041</v>
      </c>
      <c r="K116" s="17">
        <f t="shared" si="195"/>
        <v>2059200.7217261903</v>
      </c>
    </row>
  </sheetData>
  <mergeCells count="1">
    <mergeCell ref="B3:K3"/>
  </mergeCells>
  <pageMargins left="0.25" right="0.25" top="0.75" bottom="0.75" header="0.3" footer="0.3"/>
  <pageSetup paperSize="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2"/>
  <sheetViews>
    <sheetView topLeftCell="A14" zoomScale="80" zoomScaleNormal="80" workbookViewId="0">
      <selection activeCell="E25" sqref="E25"/>
    </sheetView>
  </sheetViews>
  <sheetFormatPr defaultRowHeight="11.25" x14ac:dyDescent="0.15"/>
  <cols>
    <col min="1" max="1" width="4.42578125" style="3" customWidth="1"/>
    <col min="2" max="2" width="25.42578125" style="3" customWidth="1"/>
    <col min="3" max="3" width="15" style="3" bestFit="1" customWidth="1"/>
    <col min="4" max="4" width="33.28515625" style="3" customWidth="1"/>
    <col min="5" max="6" width="13.28515625" style="3" customWidth="1"/>
    <col min="7" max="7" width="9.85546875" style="3" customWidth="1"/>
    <col min="8" max="8" width="13.7109375" style="4" customWidth="1"/>
    <col min="9" max="9" width="13.7109375" style="61" customWidth="1"/>
    <col min="10" max="16" width="13.7109375" style="4" customWidth="1"/>
    <col min="17" max="17" width="13.7109375" style="29" customWidth="1"/>
    <col min="18" max="18" width="15.140625" style="3" customWidth="1"/>
    <col min="19" max="19" width="9.140625" style="3" customWidth="1"/>
    <col min="20" max="16384" width="9.140625" style="3"/>
  </cols>
  <sheetData>
    <row r="1" spans="1:18" s="31" customFormat="1" ht="17.100000000000001" customHeight="1" x14ac:dyDescent="0.25">
      <c r="A1" s="7" t="s">
        <v>207</v>
      </c>
      <c r="C1" s="30"/>
      <c r="D1" s="30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ht="15.75" customHeight="1" x14ac:dyDescent="0.15">
      <c r="B2" s="1"/>
      <c r="H2" s="2"/>
      <c r="I2" s="2"/>
      <c r="J2" s="2"/>
      <c r="K2" s="2"/>
      <c r="L2" s="2"/>
      <c r="M2" s="2"/>
      <c r="N2" s="2"/>
      <c r="O2" s="2"/>
      <c r="P2" s="2"/>
      <c r="Q2" s="61"/>
      <c r="R2" s="1"/>
    </row>
    <row r="3" spans="1:18" s="13" customFormat="1" ht="52.5" customHeight="1" x14ac:dyDescent="0.25">
      <c r="A3" s="6" t="s">
        <v>0</v>
      </c>
      <c r="B3" s="10" t="s">
        <v>1</v>
      </c>
      <c r="C3" s="10" t="s">
        <v>27</v>
      </c>
      <c r="D3" s="9" t="s">
        <v>28</v>
      </c>
      <c r="E3" s="9" t="s">
        <v>211</v>
      </c>
      <c r="F3" s="9" t="s">
        <v>102</v>
      </c>
      <c r="G3" s="9" t="s">
        <v>96</v>
      </c>
      <c r="H3" s="11" t="s">
        <v>88</v>
      </c>
      <c r="I3" s="11" t="s">
        <v>89</v>
      </c>
      <c r="J3" s="11" t="s">
        <v>90</v>
      </c>
      <c r="K3" s="11" t="s">
        <v>91</v>
      </c>
      <c r="L3" s="11" t="s">
        <v>92</v>
      </c>
      <c r="M3" s="11" t="s">
        <v>93</v>
      </c>
      <c r="N3" s="11" t="s">
        <v>94</v>
      </c>
      <c r="O3" s="11" t="s">
        <v>95</v>
      </c>
      <c r="P3" s="11" t="s">
        <v>205</v>
      </c>
      <c r="Q3" s="74" t="s">
        <v>219</v>
      </c>
      <c r="R3" s="12" t="s">
        <v>208</v>
      </c>
    </row>
    <row r="4" spans="1:18" s="1" customFormat="1" ht="24.95" customHeight="1" x14ac:dyDescent="0.15">
      <c r="A4" s="5">
        <v>87</v>
      </c>
      <c r="B4" s="5" t="s">
        <v>17</v>
      </c>
      <c r="C4" s="5" t="s">
        <v>66</v>
      </c>
      <c r="D4" s="5" t="s">
        <v>52</v>
      </c>
      <c r="E4" s="28">
        <v>440</v>
      </c>
      <c r="F4" s="8">
        <f>E4*1.5</f>
        <v>660</v>
      </c>
      <c r="G4" s="81" t="s">
        <v>100</v>
      </c>
      <c r="H4" s="70" t="s">
        <v>103</v>
      </c>
      <c r="I4" s="65"/>
      <c r="K4" s="64"/>
      <c r="L4" s="64"/>
      <c r="M4" s="64"/>
      <c r="N4" s="65"/>
      <c r="O4" s="64"/>
      <c r="P4" s="65"/>
      <c r="Q4" s="65"/>
      <c r="R4" s="80" t="s">
        <v>206</v>
      </c>
    </row>
    <row r="5" spans="1:18" s="1" customFormat="1" ht="24.95" customHeight="1" x14ac:dyDescent="0.15">
      <c r="A5" s="5">
        <v>57</v>
      </c>
      <c r="B5" s="5" t="s">
        <v>12</v>
      </c>
      <c r="C5" s="5" t="s">
        <v>67</v>
      </c>
      <c r="D5" s="5" t="s">
        <v>53</v>
      </c>
      <c r="E5" s="28">
        <v>1100</v>
      </c>
      <c r="F5" s="8">
        <f t="shared" ref="F5:F28" si="0">E5*1.5</f>
        <v>1650</v>
      </c>
      <c r="G5" s="81" t="s">
        <v>100</v>
      </c>
      <c r="H5" s="65"/>
      <c r="I5" s="65"/>
      <c r="J5" s="65"/>
      <c r="K5" s="70" t="s">
        <v>103</v>
      </c>
      <c r="L5" s="65"/>
      <c r="M5" s="64"/>
      <c r="N5" s="64"/>
      <c r="O5" s="65"/>
      <c r="P5" s="64"/>
      <c r="Q5" s="64"/>
      <c r="R5" s="80" t="s">
        <v>206</v>
      </c>
    </row>
    <row r="6" spans="1:18" s="1" customFormat="1" ht="24.95" customHeight="1" x14ac:dyDescent="0.15">
      <c r="A6" s="5">
        <v>72</v>
      </c>
      <c r="B6" s="5" t="s">
        <v>224</v>
      </c>
      <c r="C6" s="5" t="s">
        <v>66</v>
      </c>
      <c r="D6" s="5" t="s">
        <v>97</v>
      </c>
      <c r="E6" s="28">
        <v>986</v>
      </c>
      <c r="F6" s="8">
        <f t="shared" si="0"/>
        <v>1479</v>
      </c>
      <c r="G6" s="81" t="s">
        <v>100</v>
      </c>
      <c r="H6" s="65"/>
      <c r="I6" s="70" t="s">
        <v>103</v>
      </c>
      <c r="J6" s="64"/>
      <c r="K6" s="64"/>
      <c r="L6" s="65"/>
      <c r="M6" s="64"/>
      <c r="N6" s="65"/>
      <c r="O6" s="65"/>
      <c r="P6" s="32"/>
      <c r="Q6" s="32"/>
      <c r="R6" s="80" t="s">
        <v>206</v>
      </c>
    </row>
    <row r="7" spans="1:18" s="1" customFormat="1" ht="24.95" customHeight="1" x14ac:dyDescent="0.15">
      <c r="A7" s="5">
        <v>114</v>
      </c>
      <c r="B7" s="5" t="s">
        <v>98</v>
      </c>
      <c r="C7" s="5" t="s">
        <v>79</v>
      </c>
      <c r="D7" s="5" t="s">
        <v>65</v>
      </c>
      <c r="E7" s="28">
        <v>2520</v>
      </c>
      <c r="F7" s="8">
        <f t="shared" si="0"/>
        <v>3780</v>
      </c>
      <c r="G7" s="81" t="s">
        <v>100</v>
      </c>
      <c r="H7" s="65"/>
      <c r="I7" s="65"/>
      <c r="J7" s="70" t="s">
        <v>103</v>
      </c>
      <c r="K7" s="64"/>
      <c r="L7" s="64"/>
      <c r="M7" s="64"/>
      <c r="N7" s="65"/>
      <c r="O7" s="64"/>
      <c r="P7" s="65"/>
      <c r="Q7" s="65"/>
      <c r="R7" s="80" t="s">
        <v>206</v>
      </c>
    </row>
    <row r="8" spans="1:18" s="1" customFormat="1" ht="24.95" customHeight="1" x14ac:dyDescent="0.15">
      <c r="A8" s="5">
        <v>105</v>
      </c>
      <c r="B8" s="5" t="s">
        <v>10</v>
      </c>
      <c r="C8" s="5" t="s">
        <v>79</v>
      </c>
      <c r="D8" s="5" t="s">
        <v>81</v>
      </c>
      <c r="E8" s="28">
        <v>4020</v>
      </c>
      <c r="F8" s="8">
        <f t="shared" si="0"/>
        <v>6030</v>
      </c>
      <c r="G8" s="81" t="s">
        <v>100</v>
      </c>
      <c r="H8" s="65"/>
      <c r="I8" s="65"/>
      <c r="J8" s="70" t="s">
        <v>103</v>
      </c>
      <c r="K8" s="64"/>
      <c r="L8" s="64"/>
      <c r="M8" s="65"/>
      <c r="N8" s="65"/>
      <c r="O8" s="65"/>
      <c r="P8" s="65"/>
      <c r="Q8" s="65"/>
      <c r="R8" s="80" t="s">
        <v>206</v>
      </c>
    </row>
    <row r="9" spans="1:18" s="1" customFormat="1" ht="24.95" customHeight="1" x14ac:dyDescent="0.15">
      <c r="A9" s="64">
        <v>118</v>
      </c>
      <c r="B9" s="64" t="s">
        <v>82</v>
      </c>
      <c r="C9" s="64" t="s">
        <v>79</v>
      </c>
      <c r="D9" s="64" t="s">
        <v>99</v>
      </c>
      <c r="E9" s="28">
        <v>140</v>
      </c>
      <c r="F9" s="8">
        <f t="shared" si="0"/>
        <v>210</v>
      </c>
      <c r="G9" s="81" t="s">
        <v>100</v>
      </c>
      <c r="H9" s="70" t="s">
        <v>103</v>
      </c>
      <c r="I9" s="65"/>
      <c r="K9" s="64"/>
      <c r="L9" s="65"/>
      <c r="M9" s="65"/>
      <c r="N9" s="65"/>
      <c r="O9" s="65"/>
      <c r="P9" s="32"/>
      <c r="Q9" s="32"/>
      <c r="R9" s="80" t="s">
        <v>206</v>
      </c>
    </row>
    <row r="10" spans="1:18" s="1" customFormat="1" ht="24.95" customHeight="1" x14ac:dyDescent="0.15">
      <c r="A10" s="64">
        <v>22</v>
      </c>
      <c r="B10" s="64" t="s">
        <v>73</v>
      </c>
      <c r="C10" s="64" t="s">
        <v>72</v>
      </c>
      <c r="D10" s="64" t="s">
        <v>33</v>
      </c>
      <c r="E10" s="28">
        <v>840</v>
      </c>
      <c r="F10" s="8">
        <f t="shared" si="0"/>
        <v>1260</v>
      </c>
      <c r="G10" s="81" t="s">
        <v>100</v>
      </c>
      <c r="H10" s="70" t="s">
        <v>103</v>
      </c>
      <c r="I10" s="65"/>
      <c r="J10" s="65"/>
      <c r="K10" s="64"/>
      <c r="L10" s="65"/>
      <c r="M10" s="32"/>
      <c r="N10" s="65"/>
      <c r="O10" s="65"/>
      <c r="P10" s="65"/>
      <c r="Q10" s="65"/>
      <c r="R10" s="80" t="s">
        <v>206</v>
      </c>
    </row>
    <row r="11" spans="1:18" s="1" customFormat="1" ht="24.95" customHeight="1" x14ac:dyDescent="0.15">
      <c r="A11" s="64">
        <v>18</v>
      </c>
      <c r="B11" s="64" t="s">
        <v>110</v>
      </c>
      <c r="C11" s="64" t="s">
        <v>84</v>
      </c>
      <c r="D11" s="60" t="s">
        <v>111</v>
      </c>
      <c r="E11" s="28">
        <v>950</v>
      </c>
      <c r="F11" s="8">
        <f t="shared" si="0"/>
        <v>1425</v>
      </c>
      <c r="G11" s="81" t="s">
        <v>100</v>
      </c>
      <c r="H11" s="65"/>
      <c r="I11" s="65"/>
      <c r="J11" s="70" t="s">
        <v>103</v>
      </c>
      <c r="K11" s="64"/>
      <c r="L11" s="64"/>
      <c r="M11" s="32"/>
      <c r="N11" s="65"/>
      <c r="O11" s="64"/>
      <c r="P11" s="65"/>
      <c r="Q11" s="65"/>
      <c r="R11" s="80" t="s">
        <v>206</v>
      </c>
    </row>
    <row r="12" spans="1:18" s="1" customFormat="1" ht="24.95" customHeight="1" x14ac:dyDescent="0.15">
      <c r="A12" s="64">
        <v>73</v>
      </c>
      <c r="B12" s="64" t="s">
        <v>133</v>
      </c>
      <c r="C12" s="64" t="s">
        <v>66</v>
      </c>
      <c r="D12" s="64" t="s">
        <v>134</v>
      </c>
      <c r="E12" s="65">
        <v>860</v>
      </c>
      <c r="F12" s="71">
        <f t="shared" si="0"/>
        <v>1290</v>
      </c>
      <c r="G12" s="81" t="s">
        <v>100</v>
      </c>
      <c r="H12" s="64"/>
      <c r="I12" s="64"/>
      <c r="J12" s="64"/>
      <c r="K12" s="70" t="s">
        <v>103</v>
      </c>
      <c r="L12" s="64"/>
      <c r="M12" s="64"/>
      <c r="N12" s="64"/>
      <c r="O12" s="64"/>
      <c r="P12" s="65"/>
      <c r="Q12" s="65"/>
      <c r="R12" s="80" t="s">
        <v>206</v>
      </c>
    </row>
    <row r="13" spans="1:18" s="60" customFormat="1" ht="24.95" customHeight="1" x14ac:dyDescent="0.15">
      <c r="A13" s="64">
        <v>18</v>
      </c>
      <c r="B13" s="64" t="s">
        <v>110</v>
      </c>
      <c r="C13" s="64" t="s">
        <v>84</v>
      </c>
      <c r="D13" s="102" t="s">
        <v>111</v>
      </c>
      <c r="E13" s="104">
        <v>950</v>
      </c>
      <c r="F13" s="71">
        <f t="shared" si="0"/>
        <v>1425</v>
      </c>
      <c r="G13" s="81" t="s">
        <v>100</v>
      </c>
      <c r="H13" s="103"/>
      <c r="I13" s="103"/>
      <c r="J13" s="103"/>
      <c r="K13" s="106" t="s">
        <v>103</v>
      </c>
      <c r="L13" s="103"/>
      <c r="M13" s="103"/>
      <c r="N13" s="103"/>
      <c r="O13" s="64"/>
      <c r="P13" s="65"/>
      <c r="Q13" s="65"/>
      <c r="R13" s="80" t="s">
        <v>206</v>
      </c>
    </row>
    <row r="14" spans="1:18" s="1" customFormat="1" ht="24.95" customHeight="1" x14ac:dyDescent="0.15">
      <c r="A14" s="64">
        <v>75</v>
      </c>
      <c r="B14" s="64" t="s">
        <v>83</v>
      </c>
      <c r="C14" s="64" t="s">
        <v>66</v>
      </c>
      <c r="D14" s="64" t="s">
        <v>56</v>
      </c>
      <c r="E14" s="28">
        <v>6116</v>
      </c>
      <c r="F14" s="8">
        <v>3750</v>
      </c>
      <c r="G14" s="81" t="s">
        <v>100</v>
      </c>
      <c r="H14" s="65"/>
      <c r="I14" s="65"/>
      <c r="J14" s="70" t="s">
        <v>103</v>
      </c>
      <c r="K14" s="64"/>
      <c r="L14" s="65"/>
      <c r="M14" s="65"/>
      <c r="N14" s="65"/>
      <c r="O14" s="65"/>
      <c r="P14" s="32"/>
      <c r="Q14" s="32"/>
      <c r="R14" s="80" t="s">
        <v>206</v>
      </c>
    </row>
    <row r="15" spans="1:18" s="1" customFormat="1" ht="24.95" customHeight="1" x14ac:dyDescent="0.15">
      <c r="A15" s="64">
        <v>98</v>
      </c>
      <c r="B15" s="64" t="s">
        <v>9</v>
      </c>
      <c r="C15" s="64" t="s">
        <v>79</v>
      </c>
      <c r="D15" s="64" t="s">
        <v>39</v>
      </c>
      <c r="E15" s="28">
        <v>1900</v>
      </c>
      <c r="F15" s="8">
        <f t="shared" si="0"/>
        <v>2850</v>
      </c>
      <c r="G15" s="81" t="s">
        <v>100</v>
      </c>
      <c r="H15" s="65"/>
      <c r="I15" s="65"/>
      <c r="J15" s="65"/>
      <c r="K15" s="70" t="s">
        <v>103</v>
      </c>
      <c r="L15" s="64"/>
      <c r="M15" s="65"/>
      <c r="N15" s="65"/>
      <c r="O15" s="65"/>
      <c r="P15" s="65"/>
      <c r="Q15" s="65"/>
      <c r="R15" s="80" t="s">
        <v>206</v>
      </c>
    </row>
    <row r="16" spans="1:18" s="1" customFormat="1" ht="24.95" customHeight="1" x14ac:dyDescent="0.15">
      <c r="A16" s="64">
        <v>66</v>
      </c>
      <c r="B16" s="64" t="s">
        <v>15</v>
      </c>
      <c r="C16" s="64" t="s">
        <v>67</v>
      </c>
      <c r="D16" s="64" t="s">
        <v>59</v>
      </c>
      <c r="E16" s="28">
        <v>2200</v>
      </c>
      <c r="F16" s="8">
        <f t="shared" si="0"/>
        <v>3300</v>
      </c>
      <c r="G16" s="81" t="s">
        <v>100</v>
      </c>
      <c r="H16" s="65"/>
      <c r="I16" s="65"/>
      <c r="J16" s="65"/>
      <c r="K16" s="65"/>
      <c r="L16" s="65"/>
      <c r="M16" s="65"/>
      <c r="N16" s="65"/>
      <c r="O16" s="64"/>
      <c r="P16" s="70" t="s">
        <v>103</v>
      </c>
      <c r="Q16" s="65"/>
      <c r="R16" s="80" t="s">
        <v>206</v>
      </c>
    </row>
    <row r="17" spans="1:18" s="1" customFormat="1" ht="24.95" customHeight="1" x14ac:dyDescent="0.15">
      <c r="A17" s="64">
        <v>25</v>
      </c>
      <c r="B17" s="64" t="s">
        <v>24</v>
      </c>
      <c r="C17" s="64" t="s">
        <v>72</v>
      </c>
      <c r="D17" s="64" t="s">
        <v>34</v>
      </c>
      <c r="E17" s="28">
        <v>950</v>
      </c>
      <c r="F17" s="8">
        <f t="shared" si="0"/>
        <v>1425</v>
      </c>
      <c r="G17" s="81" t="s">
        <v>100</v>
      </c>
      <c r="H17" s="70" t="s">
        <v>103</v>
      </c>
      <c r="I17" s="64"/>
      <c r="J17" s="65"/>
      <c r="K17" s="65"/>
      <c r="L17" s="65"/>
      <c r="M17" s="65"/>
      <c r="N17" s="32"/>
      <c r="O17" s="65"/>
      <c r="P17" s="65"/>
      <c r="Q17" s="65"/>
      <c r="R17" s="80" t="s">
        <v>206</v>
      </c>
    </row>
    <row r="18" spans="1:18" s="50" customFormat="1" ht="24.95" customHeight="1" x14ac:dyDescent="0.15">
      <c r="A18" s="64">
        <v>99</v>
      </c>
      <c r="B18" s="64" t="s">
        <v>161</v>
      </c>
      <c r="C18" s="64" t="s">
        <v>79</v>
      </c>
      <c r="D18" s="64" t="s">
        <v>162</v>
      </c>
      <c r="E18" s="71">
        <v>3880</v>
      </c>
      <c r="F18" s="71">
        <f t="shared" ref="F18" si="1">E18*1.5</f>
        <v>5820</v>
      </c>
      <c r="G18" s="81" t="s">
        <v>100</v>
      </c>
      <c r="H18" s="65"/>
      <c r="I18" s="65"/>
      <c r="J18" s="65"/>
      <c r="K18" s="65"/>
      <c r="L18" s="65"/>
      <c r="M18" s="65"/>
      <c r="N18" s="32"/>
      <c r="O18" s="65"/>
      <c r="P18" s="70" t="s">
        <v>103</v>
      </c>
      <c r="Q18" s="65"/>
      <c r="R18" s="80" t="s">
        <v>206</v>
      </c>
    </row>
    <row r="19" spans="1:18" s="1" customFormat="1" ht="24.95" customHeight="1" x14ac:dyDescent="0.15">
      <c r="A19" s="64">
        <v>61</v>
      </c>
      <c r="B19" s="64" t="s">
        <v>13</v>
      </c>
      <c r="C19" s="64" t="s">
        <v>67</v>
      </c>
      <c r="D19" s="64" t="s">
        <v>60</v>
      </c>
      <c r="E19" s="71">
        <v>800</v>
      </c>
      <c r="F19" s="71">
        <f t="shared" si="0"/>
        <v>1200</v>
      </c>
      <c r="G19" s="65" t="s">
        <v>100</v>
      </c>
      <c r="H19" s="65"/>
      <c r="I19" s="65"/>
      <c r="J19" s="65"/>
      <c r="K19" s="70" t="s">
        <v>103</v>
      </c>
      <c r="L19" s="65"/>
      <c r="M19" s="64"/>
      <c r="N19" s="64"/>
      <c r="O19" s="64"/>
      <c r="P19" s="65"/>
      <c r="Q19" s="65"/>
      <c r="R19" s="80" t="s">
        <v>206</v>
      </c>
    </row>
    <row r="20" spans="1:18" s="51" customFormat="1" ht="24.95" customHeight="1" x14ac:dyDescent="0.15">
      <c r="A20" s="64">
        <v>44</v>
      </c>
      <c r="B20" s="64" t="s">
        <v>163</v>
      </c>
      <c r="C20" s="64" t="s">
        <v>84</v>
      </c>
      <c r="D20" s="64" t="s">
        <v>164</v>
      </c>
      <c r="E20" s="71">
        <v>1039</v>
      </c>
      <c r="F20" s="71">
        <v>705</v>
      </c>
      <c r="G20" s="65" t="s">
        <v>100</v>
      </c>
      <c r="H20" s="65"/>
      <c r="I20" s="65"/>
      <c r="J20" s="65"/>
      <c r="K20" s="65"/>
      <c r="L20" s="65"/>
      <c r="M20" s="65"/>
      <c r="N20" s="32"/>
      <c r="O20" s="65"/>
      <c r="P20" s="70" t="s">
        <v>103</v>
      </c>
      <c r="Q20" s="65"/>
      <c r="R20" s="80" t="s">
        <v>206</v>
      </c>
    </row>
    <row r="21" spans="1:18" s="1" customFormat="1" ht="24.95" customHeight="1" x14ac:dyDescent="0.15">
      <c r="A21" s="64">
        <v>65</v>
      </c>
      <c r="B21" s="64" t="s">
        <v>70</v>
      </c>
      <c r="C21" s="64" t="s">
        <v>67</v>
      </c>
      <c r="D21" s="64" t="s">
        <v>62</v>
      </c>
      <c r="E21" s="71">
        <v>1950</v>
      </c>
      <c r="F21" s="71">
        <f t="shared" si="0"/>
        <v>2925</v>
      </c>
      <c r="G21" s="65" t="s">
        <v>100</v>
      </c>
      <c r="I21" s="70" t="s">
        <v>103</v>
      </c>
      <c r="J21" s="65"/>
      <c r="K21" s="65"/>
      <c r="L21" s="65"/>
      <c r="M21" s="65"/>
      <c r="N21" s="32"/>
      <c r="O21" s="65"/>
      <c r="P21" s="65"/>
      <c r="Q21" s="65"/>
      <c r="R21" s="80" t="s">
        <v>206</v>
      </c>
    </row>
    <row r="22" spans="1:18" s="51" customFormat="1" ht="24.95" customHeight="1" x14ac:dyDescent="0.15">
      <c r="A22" s="64">
        <v>28</v>
      </c>
      <c r="B22" s="64" t="s">
        <v>165</v>
      </c>
      <c r="C22" s="64" t="s">
        <v>72</v>
      </c>
      <c r="D22" s="64" t="s">
        <v>166</v>
      </c>
      <c r="E22" s="71">
        <v>1150</v>
      </c>
      <c r="F22" s="71">
        <f t="shared" ref="F22" si="2">E22*1.5</f>
        <v>1725</v>
      </c>
      <c r="G22" s="65" t="s">
        <v>100</v>
      </c>
      <c r="H22" s="65"/>
      <c r="I22" s="65"/>
      <c r="J22" s="65"/>
      <c r="K22" s="65"/>
      <c r="L22" s="65"/>
      <c r="M22" s="65"/>
      <c r="N22" s="32"/>
      <c r="O22" s="65"/>
      <c r="P22" s="70" t="s">
        <v>103</v>
      </c>
      <c r="Q22" s="65"/>
      <c r="R22" s="80" t="s">
        <v>206</v>
      </c>
    </row>
    <row r="23" spans="1:18" s="1" customFormat="1" ht="24.95" customHeight="1" x14ac:dyDescent="0.15">
      <c r="A23" s="64">
        <v>32</v>
      </c>
      <c r="B23" s="64" t="s">
        <v>36</v>
      </c>
      <c r="C23" s="64" t="s">
        <v>72</v>
      </c>
      <c r="D23" s="64" t="s">
        <v>35</v>
      </c>
      <c r="E23" s="71">
        <v>3600</v>
      </c>
      <c r="F23" s="71">
        <f t="shared" si="0"/>
        <v>5400</v>
      </c>
      <c r="G23" s="65" t="s">
        <v>100</v>
      </c>
      <c r="I23" s="65"/>
      <c r="J23" s="70" t="s">
        <v>103</v>
      </c>
      <c r="K23" s="65"/>
      <c r="L23" s="32"/>
      <c r="M23" s="65"/>
      <c r="N23" s="65"/>
      <c r="O23" s="65"/>
      <c r="P23" s="65"/>
      <c r="Q23" s="65"/>
      <c r="R23" s="80" t="s">
        <v>206</v>
      </c>
    </row>
    <row r="24" spans="1:18" s="1" customFormat="1" ht="24.95" customHeight="1" x14ac:dyDescent="0.15">
      <c r="A24" s="64">
        <v>125</v>
      </c>
      <c r="B24" s="64" t="s">
        <v>69</v>
      </c>
      <c r="C24" s="64" t="s">
        <v>66</v>
      </c>
      <c r="D24" s="64" t="s">
        <v>78</v>
      </c>
      <c r="E24" s="71">
        <v>129.5</v>
      </c>
      <c r="F24" s="71">
        <f t="shared" si="0"/>
        <v>194.25</v>
      </c>
      <c r="G24" s="65" t="s">
        <v>2</v>
      </c>
      <c r="H24" s="65"/>
      <c r="I24" s="70" t="s">
        <v>103</v>
      </c>
      <c r="J24" s="65"/>
      <c r="K24" s="64"/>
      <c r="L24" s="65"/>
      <c r="M24" s="65"/>
      <c r="N24" s="65"/>
      <c r="O24" s="65"/>
      <c r="P24" s="32"/>
      <c r="Q24" s="32"/>
      <c r="R24" s="80" t="s">
        <v>206</v>
      </c>
    </row>
    <row r="25" spans="1:18" s="27" customFormat="1" ht="24.95" customHeight="1" x14ac:dyDescent="0.15">
      <c r="A25" s="64">
        <v>130</v>
      </c>
      <c r="B25" s="64" t="s">
        <v>112</v>
      </c>
      <c r="C25" s="64" t="s">
        <v>79</v>
      </c>
      <c r="D25" s="64"/>
      <c r="E25" s="28">
        <v>800</v>
      </c>
      <c r="F25" s="71">
        <f t="shared" si="0"/>
        <v>1200</v>
      </c>
      <c r="G25" s="65" t="s">
        <v>100</v>
      </c>
      <c r="H25" s="65"/>
      <c r="I25" s="65"/>
      <c r="J25" s="65"/>
      <c r="K25" s="70" t="s">
        <v>103</v>
      </c>
      <c r="L25" s="65"/>
      <c r="M25" s="64"/>
      <c r="N25" s="65"/>
      <c r="O25" s="64"/>
      <c r="P25" s="32"/>
      <c r="Q25" s="32"/>
      <c r="R25" s="80" t="s">
        <v>206</v>
      </c>
    </row>
    <row r="26" spans="1:18" s="1" customFormat="1" ht="24.95" customHeight="1" x14ac:dyDescent="0.15">
      <c r="A26" s="64">
        <v>100</v>
      </c>
      <c r="B26" s="64" t="s">
        <v>23</v>
      </c>
      <c r="C26" s="64" t="s">
        <v>79</v>
      </c>
      <c r="D26" s="64" t="s">
        <v>40</v>
      </c>
      <c r="E26" s="28">
        <v>2080</v>
      </c>
      <c r="F26" s="8">
        <f t="shared" si="0"/>
        <v>3120</v>
      </c>
      <c r="G26" s="65" t="s">
        <v>100</v>
      </c>
      <c r="H26" s="65"/>
      <c r="I26" s="70" t="s">
        <v>103</v>
      </c>
      <c r="J26" s="65"/>
      <c r="K26" s="65"/>
      <c r="L26" s="65"/>
      <c r="M26" s="65"/>
      <c r="N26" s="32"/>
      <c r="O26" s="65"/>
      <c r="P26" s="65"/>
      <c r="Q26" s="65"/>
      <c r="R26" s="80" t="s">
        <v>206</v>
      </c>
    </row>
    <row r="27" spans="1:18" s="1" customFormat="1" ht="24.95" customHeight="1" x14ac:dyDescent="0.15">
      <c r="A27" s="64">
        <v>4</v>
      </c>
      <c r="B27" s="64" t="s">
        <v>225</v>
      </c>
      <c r="C27" s="64" t="s">
        <v>75</v>
      </c>
      <c r="D27" s="64" t="s">
        <v>49</v>
      </c>
      <c r="E27" s="28">
        <v>220</v>
      </c>
      <c r="F27" s="8">
        <f t="shared" si="0"/>
        <v>330</v>
      </c>
      <c r="G27" s="65" t="s">
        <v>100</v>
      </c>
      <c r="H27" s="70" t="s">
        <v>103</v>
      </c>
      <c r="I27" s="65"/>
      <c r="J27" s="65"/>
      <c r="K27" s="65"/>
      <c r="L27" s="32"/>
      <c r="M27" s="65"/>
      <c r="N27" s="65"/>
      <c r="O27" s="65"/>
      <c r="P27" s="65"/>
      <c r="Q27" s="65"/>
      <c r="R27" s="80" t="s">
        <v>206</v>
      </c>
    </row>
    <row r="28" spans="1:18" s="1" customFormat="1" ht="24.95" customHeight="1" x14ac:dyDescent="0.15">
      <c r="A28" s="64">
        <v>109</v>
      </c>
      <c r="B28" s="64" t="s">
        <v>159</v>
      </c>
      <c r="C28" s="64" t="s">
        <v>79</v>
      </c>
      <c r="D28" s="64" t="s">
        <v>160</v>
      </c>
      <c r="E28" s="28">
        <v>250</v>
      </c>
      <c r="F28" s="71">
        <f t="shared" si="0"/>
        <v>375</v>
      </c>
      <c r="G28" s="65" t="s">
        <v>100</v>
      </c>
      <c r="H28" s="65"/>
      <c r="I28" s="65"/>
      <c r="J28" s="65"/>
      <c r="K28" s="65"/>
      <c r="L28" s="32"/>
      <c r="M28" s="65"/>
      <c r="N28" s="70" t="s">
        <v>103</v>
      </c>
      <c r="O28" s="65"/>
      <c r="P28" s="64"/>
      <c r="Q28" s="64"/>
      <c r="R28" s="80" t="s">
        <v>206</v>
      </c>
    </row>
    <row r="29" spans="1:18" s="1" customFormat="1" ht="24.95" customHeight="1" x14ac:dyDescent="0.15">
      <c r="A29" s="64">
        <v>103</v>
      </c>
      <c r="B29" s="64" t="s">
        <v>6</v>
      </c>
      <c r="C29" s="64" t="s">
        <v>79</v>
      </c>
      <c r="D29" s="64" t="s">
        <v>41</v>
      </c>
      <c r="E29" s="28">
        <v>382</v>
      </c>
      <c r="F29" s="8">
        <v>300</v>
      </c>
      <c r="G29" s="65" t="s">
        <v>100</v>
      </c>
      <c r="H29" s="65"/>
      <c r="I29" s="65"/>
      <c r="J29" s="70" t="s">
        <v>103</v>
      </c>
      <c r="K29" s="65"/>
      <c r="L29" s="64"/>
      <c r="M29" s="64"/>
      <c r="N29" s="65"/>
      <c r="O29" s="65"/>
      <c r="P29" s="65"/>
      <c r="Q29" s="65"/>
      <c r="R29" s="80" t="s">
        <v>206</v>
      </c>
    </row>
    <row r="30" spans="1:18" ht="24.95" customHeight="1" x14ac:dyDescent="0.15">
      <c r="A30" s="64">
        <v>92</v>
      </c>
      <c r="B30" s="64" t="s">
        <v>22</v>
      </c>
      <c r="C30" s="64" t="s">
        <v>79</v>
      </c>
      <c r="D30" s="64" t="s">
        <v>42</v>
      </c>
      <c r="E30" s="28">
        <v>2139</v>
      </c>
      <c r="F30" s="8">
        <v>2145</v>
      </c>
      <c r="G30" s="65" t="s">
        <v>100</v>
      </c>
      <c r="H30" s="70" t="s">
        <v>103</v>
      </c>
      <c r="I30" s="65"/>
      <c r="J30" s="65"/>
      <c r="K30" s="65"/>
      <c r="L30" s="65"/>
      <c r="M30" s="65"/>
      <c r="N30" s="32"/>
      <c r="O30" s="65"/>
      <c r="P30" s="65"/>
      <c r="Q30" s="65"/>
      <c r="R30" s="80" t="s">
        <v>206</v>
      </c>
    </row>
    <row r="31" spans="1:18" ht="24.95" customHeight="1" x14ac:dyDescent="0.15">
      <c r="A31" s="64">
        <v>64</v>
      </c>
      <c r="B31" s="64" t="s">
        <v>14</v>
      </c>
      <c r="C31" s="64" t="s">
        <v>67</v>
      </c>
      <c r="D31" s="64" t="s">
        <v>61</v>
      </c>
      <c r="E31" s="28">
        <v>1300</v>
      </c>
      <c r="F31" s="8">
        <f t="shared" ref="F31:F43" si="3">E31*1.5</f>
        <v>1950</v>
      </c>
      <c r="G31" s="65" t="s">
        <v>100</v>
      </c>
      <c r="H31" s="65"/>
      <c r="I31" s="70" t="s">
        <v>103</v>
      </c>
      <c r="J31" s="66"/>
      <c r="K31" s="65"/>
      <c r="L31" s="65"/>
      <c r="M31" s="65"/>
      <c r="N31" s="65"/>
      <c r="O31" s="32"/>
      <c r="P31" s="65"/>
      <c r="Q31" s="65"/>
      <c r="R31" s="80" t="s">
        <v>206</v>
      </c>
    </row>
    <row r="32" spans="1:18" ht="24.95" customHeight="1" x14ac:dyDescent="0.15">
      <c r="A32" s="64">
        <v>8</v>
      </c>
      <c r="B32" s="64" t="s">
        <v>20</v>
      </c>
      <c r="C32" s="64" t="s">
        <v>75</v>
      </c>
      <c r="D32" s="64" t="s">
        <v>50</v>
      </c>
      <c r="E32" s="28">
        <v>400</v>
      </c>
      <c r="F32" s="8">
        <f t="shared" si="3"/>
        <v>600</v>
      </c>
      <c r="G32" s="65" t="s">
        <v>100</v>
      </c>
      <c r="H32" s="70" t="s">
        <v>103</v>
      </c>
      <c r="I32" s="65"/>
      <c r="J32" s="66"/>
      <c r="K32" s="65"/>
      <c r="L32" s="65"/>
      <c r="M32" s="65"/>
      <c r="N32" s="65"/>
      <c r="O32" s="32"/>
      <c r="P32" s="65"/>
      <c r="Q32" s="65"/>
      <c r="R32" s="80" t="s">
        <v>206</v>
      </c>
    </row>
    <row r="33" spans="1:18" ht="24.95" customHeight="1" x14ac:dyDescent="0.15">
      <c r="A33" s="64">
        <v>106</v>
      </c>
      <c r="B33" s="64" t="s">
        <v>11</v>
      </c>
      <c r="C33" s="64" t="s">
        <v>79</v>
      </c>
      <c r="D33" s="64" t="s">
        <v>43</v>
      </c>
      <c r="E33" s="28">
        <v>1550</v>
      </c>
      <c r="F33" s="8">
        <f t="shared" si="3"/>
        <v>2325</v>
      </c>
      <c r="G33" s="65" t="s">
        <v>100</v>
      </c>
      <c r="H33" s="65"/>
      <c r="I33" s="65"/>
      <c r="J33" s="66"/>
      <c r="K33" s="70" t="s">
        <v>103</v>
      </c>
      <c r="L33" s="65"/>
      <c r="M33" s="66"/>
      <c r="N33" s="65"/>
      <c r="O33" s="65"/>
      <c r="P33" s="65"/>
      <c r="Q33" s="65"/>
      <c r="R33" s="80" t="s">
        <v>206</v>
      </c>
    </row>
    <row r="34" spans="1:18" ht="24.95" customHeight="1" x14ac:dyDescent="0.15">
      <c r="A34" s="64">
        <v>50</v>
      </c>
      <c r="B34" s="64" t="s">
        <v>25</v>
      </c>
      <c r="C34" s="64" t="s">
        <v>84</v>
      </c>
      <c r="D34" s="64" t="s">
        <v>30</v>
      </c>
      <c r="E34" s="28">
        <v>2300</v>
      </c>
      <c r="F34" s="8">
        <f t="shared" si="3"/>
        <v>3450</v>
      </c>
      <c r="G34" s="81" t="s">
        <v>100</v>
      </c>
      <c r="H34" s="66"/>
      <c r="I34" s="70" t="s">
        <v>103</v>
      </c>
      <c r="J34" s="66"/>
      <c r="K34" s="66"/>
      <c r="L34" s="66"/>
      <c r="M34" s="66"/>
      <c r="N34" s="65"/>
      <c r="O34" s="32"/>
      <c r="P34" s="65"/>
      <c r="Q34" s="65"/>
      <c r="R34" s="80" t="s">
        <v>206</v>
      </c>
    </row>
    <row r="35" spans="1:18" s="1" customFormat="1" ht="24.95" customHeight="1" x14ac:dyDescent="0.15">
      <c r="A35" s="64">
        <v>93</v>
      </c>
      <c r="B35" s="64" t="s">
        <v>117</v>
      </c>
      <c r="C35" s="64" t="s">
        <v>79</v>
      </c>
      <c r="D35" s="64" t="s">
        <v>118</v>
      </c>
      <c r="E35" s="28">
        <v>2400</v>
      </c>
      <c r="F35" s="8">
        <f t="shared" si="3"/>
        <v>3600</v>
      </c>
      <c r="G35" s="81" t="s">
        <v>100</v>
      </c>
      <c r="H35" s="65"/>
      <c r="I35" s="65"/>
      <c r="J35" s="64"/>
      <c r="K35" s="65"/>
      <c r="L35" s="65"/>
      <c r="M35" s="64"/>
      <c r="N35" s="70" t="s">
        <v>103</v>
      </c>
      <c r="O35" s="64"/>
      <c r="P35" s="65"/>
      <c r="Q35" s="65"/>
      <c r="R35" s="80" t="s">
        <v>206</v>
      </c>
    </row>
    <row r="36" spans="1:18" s="1" customFormat="1" ht="24.95" customHeight="1" x14ac:dyDescent="0.15">
      <c r="A36" s="64">
        <v>17</v>
      </c>
      <c r="B36" s="64" t="s">
        <v>26</v>
      </c>
      <c r="C36" s="64" t="s">
        <v>72</v>
      </c>
      <c r="D36" s="64" t="s">
        <v>37</v>
      </c>
      <c r="E36" s="28">
        <v>740</v>
      </c>
      <c r="F36" s="8">
        <f t="shared" si="3"/>
        <v>1110</v>
      </c>
      <c r="G36" s="81" t="s">
        <v>100</v>
      </c>
      <c r="H36" s="66"/>
      <c r="I36" s="70" t="s">
        <v>103</v>
      </c>
      <c r="J36" s="64"/>
      <c r="K36" s="66"/>
      <c r="L36" s="66"/>
      <c r="M36" s="66"/>
      <c r="N36" s="66"/>
      <c r="O36" s="32"/>
      <c r="P36" s="65"/>
      <c r="Q36" s="65"/>
      <c r="R36" s="80" t="s">
        <v>206</v>
      </c>
    </row>
    <row r="37" spans="1:18" ht="24.95" customHeight="1" x14ac:dyDescent="0.15">
      <c r="A37" s="64">
        <v>82</v>
      </c>
      <c r="B37" s="64" t="s">
        <v>7</v>
      </c>
      <c r="C37" s="64" t="s">
        <v>66</v>
      </c>
      <c r="D37" s="64" t="s">
        <v>63</v>
      </c>
      <c r="E37" s="28">
        <v>1650</v>
      </c>
      <c r="F37" s="8">
        <f t="shared" si="3"/>
        <v>2475</v>
      </c>
      <c r="G37" s="81" t="s">
        <v>100</v>
      </c>
      <c r="H37" s="70" t="s">
        <v>103</v>
      </c>
      <c r="I37" s="65"/>
      <c r="J37" s="65"/>
      <c r="K37" s="65"/>
      <c r="L37" s="65"/>
      <c r="M37" s="32"/>
      <c r="N37" s="65"/>
      <c r="O37" s="65"/>
      <c r="P37" s="65"/>
      <c r="Q37" s="65"/>
      <c r="R37" s="80" t="s">
        <v>206</v>
      </c>
    </row>
    <row r="38" spans="1:18" ht="24.95" customHeight="1" x14ac:dyDescent="0.15">
      <c r="A38" s="64">
        <v>77</v>
      </c>
      <c r="B38" s="64" t="s">
        <v>104</v>
      </c>
      <c r="C38" s="64" t="s">
        <v>66</v>
      </c>
      <c r="D38" s="64" t="s">
        <v>64</v>
      </c>
      <c r="E38" s="28">
        <v>738</v>
      </c>
      <c r="F38" s="8">
        <f>E38*1.5</f>
        <v>1107</v>
      </c>
      <c r="G38" s="81" t="s">
        <v>2</v>
      </c>
      <c r="H38" s="65"/>
      <c r="I38" s="65"/>
      <c r="J38" s="65"/>
      <c r="K38" s="65"/>
      <c r="L38" s="65"/>
      <c r="M38" s="65"/>
      <c r="N38" s="70" t="s">
        <v>103</v>
      </c>
      <c r="O38" s="65"/>
      <c r="P38" s="63"/>
      <c r="Q38" s="63"/>
      <c r="R38" s="80" t="s">
        <v>206</v>
      </c>
    </row>
    <row r="39" spans="1:18" s="14" customFormat="1" ht="24.95" customHeight="1" x14ac:dyDescent="0.15">
      <c r="A39" s="64">
        <v>108</v>
      </c>
      <c r="B39" s="64" t="s">
        <v>77</v>
      </c>
      <c r="C39" s="64" t="s">
        <v>79</v>
      </c>
      <c r="D39" s="64"/>
      <c r="E39" s="28">
        <v>700</v>
      </c>
      <c r="F39" s="8">
        <f t="shared" si="3"/>
        <v>1050</v>
      </c>
      <c r="G39" s="81" t="s">
        <v>100</v>
      </c>
      <c r="H39" s="78"/>
      <c r="I39" s="78"/>
      <c r="J39" s="78"/>
      <c r="K39" s="78"/>
      <c r="L39" s="78"/>
      <c r="M39" s="78"/>
      <c r="N39" s="70" t="s">
        <v>103</v>
      </c>
      <c r="O39" s="78"/>
      <c r="P39" s="77"/>
      <c r="Q39" s="77"/>
      <c r="R39" s="80" t="s">
        <v>206</v>
      </c>
    </row>
    <row r="40" spans="1:18" s="55" customFormat="1" ht="24.95" customHeight="1" x14ac:dyDescent="0.15">
      <c r="A40" s="64">
        <v>71</v>
      </c>
      <c r="B40" s="64" t="s">
        <v>193</v>
      </c>
      <c r="C40" s="64" t="s">
        <v>66</v>
      </c>
      <c r="D40" s="64" t="s">
        <v>194</v>
      </c>
      <c r="E40" s="71">
        <v>1035</v>
      </c>
      <c r="F40" s="46">
        <f t="shared" si="3"/>
        <v>1552.5</v>
      </c>
      <c r="G40" s="81" t="s">
        <v>100</v>
      </c>
      <c r="H40" s="65"/>
      <c r="I40" s="65"/>
      <c r="J40" s="65"/>
      <c r="K40" s="65"/>
      <c r="L40" s="65"/>
      <c r="M40" s="65"/>
      <c r="N40" s="70" t="s">
        <v>103</v>
      </c>
      <c r="O40" s="65"/>
      <c r="P40" s="64"/>
      <c r="Q40" s="64"/>
      <c r="R40" s="80" t="s">
        <v>206</v>
      </c>
    </row>
    <row r="41" spans="1:18" ht="24.95" customHeight="1" x14ac:dyDescent="0.15">
      <c r="A41" s="64">
        <v>101</v>
      </c>
      <c r="B41" s="64" t="s">
        <v>71</v>
      </c>
      <c r="C41" s="64" t="s">
        <v>79</v>
      </c>
      <c r="D41" s="64" t="s">
        <v>44</v>
      </c>
      <c r="E41" s="28">
        <v>450</v>
      </c>
      <c r="F41" s="8">
        <f t="shared" si="3"/>
        <v>675</v>
      </c>
      <c r="G41" s="81" t="s">
        <v>100</v>
      </c>
      <c r="H41" s="65"/>
      <c r="I41" s="65"/>
      <c r="J41" s="65"/>
      <c r="K41" s="70" t="s">
        <v>103</v>
      </c>
      <c r="L41" s="65"/>
      <c r="M41" s="66"/>
      <c r="N41" s="65"/>
      <c r="O41" s="65"/>
      <c r="P41" s="63"/>
      <c r="Q41" s="63"/>
      <c r="R41" s="80" t="s">
        <v>206</v>
      </c>
    </row>
    <row r="42" spans="1:18" ht="24.95" customHeight="1" x14ac:dyDescent="0.15">
      <c r="A42" s="64">
        <v>102</v>
      </c>
      <c r="B42" s="64" t="s">
        <v>74</v>
      </c>
      <c r="C42" s="64" t="s">
        <v>79</v>
      </c>
      <c r="D42" s="64" t="s">
        <v>45</v>
      </c>
      <c r="E42" s="28">
        <v>370</v>
      </c>
      <c r="F42" s="8">
        <v>450</v>
      </c>
      <c r="G42" s="81" t="s">
        <v>100</v>
      </c>
      <c r="H42" s="65"/>
      <c r="I42" s="65"/>
      <c r="J42" s="70" t="s">
        <v>103</v>
      </c>
      <c r="K42" s="65"/>
      <c r="L42" s="65"/>
      <c r="M42" s="65"/>
      <c r="N42" s="66"/>
      <c r="O42" s="65"/>
      <c r="P42" s="63"/>
      <c r="Q42" s="63"/>
      <c r="R42" s="80" t="s">
        <v>206</v>
      </c>
    </row>
    <row r="43" spans="1:18" ht="24.95" customHeight="1" x14ac:dyDescent="0.15">
      <c r="A43" s="5">
        <v>46</v>
      </c>
      <c r="B43" s="5" t="s">
        <v>21</v>
      </c>
      <c r="C43" s="5" t="s">
        <v>84</v>
      </c>
      <c r="D43" s="5" t="s">
        <v>31</v>
      </c>
      <c r="E43" s="28">
        <v>2000</v>
      </c>
      <c r="F43" s="8">
        <f t="shared" si="3"/>
        <v>3000</v>
      </c>
      <c r="G43" s="81" t="s">
        <v>100</v>
      </c>
      <c r="H43" s="65"/>
      <c r="I43" s="70" t="s">
        <v>103</v>
      </c>
      <c r="J43" s="65"/>
      <c r="K43" s="65"/>
      <c r="L43" s="65"/>
      <c r="M43" s="65"/>
      <c r="N43" s="32"/>
      <c r="O43" s="65"/>
      <c r="P43" s="65"/>
      <c r="Q43" s="65"/>
      <c r="R43" s="80" t="s">
        <v>206</v>
      </c>
    </row>
    <row r="44" spans="1:18" s="62" customFormat="1" ht="24.95" customHeight="1" x14ac:dyDescent="0.15">
      <c r="A44" s="59"/>
      <c r="B44" s="59"/>
      <c r="C44" s="59"/>
      <c r="D44" s="59"/>
      <c r="E44" s="46"/>
      <c r="F44" s="46"/>
      <c r="G44" s="44"/>
      <c r="H44" s="44"/>
      <c r="I44" s="44"/>
      <c r="J44" s="44"/>
      <c r="K44" s="44"/>
      <c r="L44" s="44"/>
      <c r="M44" s="44"/>
      <c r="N44" s="48"/>
      <c r="O44" s="44"/>
      <c r="P44" s="44"/>
      <c r="Q44" s="44"/>
      <c r="R44" s="59"/>
    </row>
    <row r="45" spans="1:18" s="31" customFormat="1" ht="24.95" customHeight="1" x14ac:dyDescent="0.25">
      <c r="A45" s="69" t="s">
        <v>209</v>
      </c>
      <c r="B45" s="26"/>
      <c r="C45" s="26"/>
      <c r="D45" s="26"/>
      <c r="E45" s="46"/>
      <c r="F45" s="46"/>
      <c r="G45" s="44"/>
      <c r="H45" s="44"/>
      <c r="I45" s="44"/>
      <c r="J45" s="44"/>
      <c r="K45" s="44"/>
      <c r="L45" s="44"/>
      <c r="M45" s="44"/>
      <c r="N45" s="48"/>
      <c r="O45" s="44"/>
      <c r="P45" s="44"/>
      <c r="Q45" s="44"/>
      <c r="R45" s="26"/>
    </row>
    <row r="46" spans="1:18" s="76" customFormat="1" ht="52.5" customHeight="1" x14ac:dyDescent="0.25">
      <c r="A46" s="68" t="s">
        <v>0</v>
      </c>
      <c r="B46" s="73" t="s">
        <v>1</v>
      </c>
      <c r="C46" s="73" t="s">
        <v>27</v>
      </c>
      <c r="D46" s="72" t="s">
        <v>28</v>
      </c>
      <c r="E46" s="72" t="s">
        <v>211</v>
      </c>
      <c r="F46" s="72" t="s">
        <v>102</v>
      </c>
      <c r="G46" s="72" t="s">
        <v>96</v>
      </c>
      <c r="H46" s="74" t="s">
        <v>88</v>
      </c>
      <c r="I46" s="74" t="s">
        <v>89</v>
      </c>
      <c r="J46" s="74" t="s">
        <v>90</v>
      </c>
      <c r="K46" s="74" t="s">
        <v>91</v>
      </c>
      <c r="L46" s="74" t="s">
        <v>92</v>
      </c>
      <c r="M46" s="74" t="s">
        <v>93</v>
      </c>
      <c r="N46" s="74" t="s">
        <v>94</v>
      </c>
      <c r="O46" s="74" t="s">
        <v>95</v>
      </c>
      <c r="P46" s="74" t="s">
        <v>205</v>
      </c>
      <c r="Q46" s="74" t="s">
        <v>219</v>
      </c>
      <c r="R46" s="75" t="s">
        <v>208</v>
      </c>
    </row>
    <row r="47" spans="1:18" s="31" customFormat="1" ht="24.95" customHeight="1" x14ac:dyDescent="0.15">
      <c r="A47" s="64">
        <v>48</v>
      </c>
      <c r="B47" s="64" t="s">
        <v>119</v>
      </c>
      <c r="C47" s="64" t="s">
        <v>84</v>
      </c>
      <c r="D47" s="64" t="s">
        <v>120</v>
      </c>
      <c r="E47" s="71">
        <v>1290</v>
      </c>
      <c r="F47" s="71">
        <f t="shared" ref="F47:F86" si="4">E47*1.5</f>
        <v>1935</v>
      </c>
      <c r="G47" s="81" t="s">
        <v>100</v>
      </c>
      <c r="H47" s="65"/>
      <c r="I47" s="65"/>
      <c r="J47" s="65"/>
      <c r="K47" s="65"/>
      <c r="L47" s="70" t="s">
        <v>103</v>
      </c>
      <c r="M47" s="65"/>
      <c r="N47" s="32"/>
      <c r="O47" s="65"/>
      <c r="P47" s="65"/>
      <c r="Q47" s="65"/>
      <c r="R47" s="83">
        <v>2010</v>
      </c>
    </row>
    <row r="48" spans="1:18" s="31" customFormat="1" ht="24.95" customHeight="1" x14ac:dyDescent="0.15">
      <c r="A48" s="64">
        <v>55</v>
      </c>
      <c r="B48" s="64" t="s">
        <v>121</v>
      </c>
      <c r="C48" s="64" t="s">
        <v>67</v>
      </c>
      <c r="D48" s="64" t="s">
        <v>122</v>
      </c>
      <c r="E48" s="71">
        <v>4453</v>
      </c>
      <c r="F48" s="71">
        <f t="shared" si="4"/>
        <v>6679.5</v>
      </c>
      <c r="G48" s="81" t="s">
        <v>100</v>
      </c>
      <c r="H48" s="65"/>
      <c r="I48" s="65"/>
      <c r="J48" s="65"/>
      <c r="K48" s="65"/>
      <c r="L48" s="65"/>
      <c r="M48" s="65"/>
      <c r="N48" s="32"/>
      <c r="O48" s="70" t="s">
        <v>103</v>
      </c>
      <c r="P48" s="65"/>
      <c r="Q48" s="65"/>
      <c r="R48" s="64">
        <v>2013</v>
      </c>
    </row>
    <row r="49" spans="1:18" s="31" customFormat="1" ht="24.95" customHeight="1" x14ac:dyDescent="0.15">
      <c r="A49" s="64">
        <v>26</v>
      </c>
      <c r="B49" s="64" t="s">
        <v>125</v>
      </c>
      <c r="C49" s="64" t="s">
        <v>72</v>
      </c>
      <c r="D49" s="64" t="s">
        <v>126</v>
      </c>
      <c r="E49" s="71">
        <v>1637</v>
      </c>
      <c r="F49" s="71">
        <f t="shared" si="4"/>
        <v>2455.5</v>
      </c>
      <c r="G49" s="81" t="s">
        <v>100</v>
      </c>
      <c r="H49" s="65"/>
      <c r="I49" s="65"/>
      <c r="J49" s="65"/>
      <c r="K49" s="65"/>
      <c r="L49" s="65"/>
      <c r="M49" s="65"/>
      <c r="N49" s="32"/>
      <c r="O49" s="70" t="s">
        <v>103</v>
      </c>
      <c r="P49" s="65"/>
      <c r="Q49" s="65"/>
      <c r="R49" s="64">
        <v>2013</v>
      </c>
    </row>
    <row r="50" spans="1:18" s="31" customFormat="1" ht="24.95" customHeight="1" x14ac:dyDescent="0.15">
      <c r="A50" s="64">
        <v>59</v>
      </c>
      <c r="B50" s="64" t="s">
        <v>127</v>
      </c>
      <c r="C50" s="64" t="s">
        <v>67</v>
      </c>
      <c r="D50" s="64" t="s">
        <v>128</v>
      </c>
      <c r="E50" s="71">
        <v>2768</v>
      </c>
      <c r="F50" s="71">
        <v>2700</v>
      </c>
      <c r="G50" s="81" t="s">
        <v>100</v>
      </c>
      <c r="H50" s="65"/>
      <c r="I50" s="65"/>
      <c r="J50" s="65"/>
      <c r="K50" s="65"/>
      <c r="L50" s="65"/>
      <c r="M50" s="70" t="s">
        <v>103</v>
      </c>
      <c r="N50" s="32"/>
      <c r="O50" s="65"/>
      <c r="P50" s="65"/>
      <c r="Q50" s="65"/>
      <c r="R50" s="64">
        <v>2011</v>
      </c>
    </row>
    <row r="51" spans="1:18" s="31" customFormat="1" ht="24.95" customHeight="1" x14ac:dyDescent="0.15">
      <c r="A51" s="64">
        <v>116</v>
      </c>
      <c r="B51" s="64" t="s">
        <v>131</v>
      </c>
      <c r="C51" s="64" t="s">
        <v>79</v>
      </c>
      <c r="D51" s="64" t="s">
        <v>132</v>
      </c>
      <c r="E51" s="71">
        <v>333</v>
      </c>
      <c r="F51" s="71">
        <f t="shared" si="4"/>
        <v>499.5</v>
      </c>
      <c r="G51" s="81" t="s">
        <v>100</v>
      </c>
      <c r="H51" s="65"/>
      <c r="I51" s="65"/>
      <c r="J51" s="65"/>
      <c r="K51" s="65"/>
      <c r="L51" s="65"/>
      <c r="M51" s="70" t="s">
        <v>103</v>
      </c>
      <c r="N51" s="32"/>
      <c r="O51" s="65"/>
      <c r="P51" s="65"/>
      <c r="Q51" s="65"/>
      <c r="R51" s="64">
        <v>2011</v>
      </c>
    </row>
    <row r="52" spans="1:18" s="1" customFormat="1" ht="24.95" customHeight="1" x14ac:dyDescent="0.15">
      <c r="A52" s="5">
        <v>1</v>
      </c>
      <c r="B52" s="5" t="s">
        <v>4</v>
      </c>
      <c r="C52" s="5" t="s">
        <v>75</v>
      </c>
      <c r="D52" s="5" t="s">
        <v>46</v>
      </c>
      <c r="E52" s="28">
        <v>1023</v>
      </c>
      <c r="F52" s="8">
        <v>600</v>
      </c>
      <c r="G52" s="81" t="s">
        <v>100</v>
      </c>
      <c r="H52" s="65"/>
      <c r="I52" s="65"/>
      <c r="J52" s="65"/>
      <c r="K52" s="65"/>
      <c r="L52" s="65"/>
      <c r="M52" s="64"/>
      <c r="N52" s="65"/>
      <c r="O52" s="65"/>
      <c r="P52" s="65"/>
      <c r="Q52" s="70" t="s">
        <v>103</v>
      </c>
      <c r="R52" s="64">
        <v>2015</v>
      </c>
    </row>
    <row r="53" spans="1:18" s="1" customFormat="1" ht="24.95" customHeight="1" x14ac:dyDescent="0.15">
      <c r="A53" s="5">
        <v>19</v>
      </c>
      <c r="B53" s="5" t="s">
        <v>101</v>
      </c>
      <c r="C53" s="5" t="s">
        <v>72</v>
      </c>
      <c r="D53" s="5" t="s">
        <v>32</v>
      </c>
      <c r="E53" s="28">
        <v>2159</v>
      </c>
      <c r="F53" s="8">
        <v>2025</v>
      </c>
      <c r="G53" s="81" t="s">
        <v>100</v>
      </c>
      <c r="H53" s="64"/>
      <c r="I53" s="65"/>
      <c r="J53" s="65"/>
      <c r="K53" s="65"/>
      <c r="L53" s="32"/>
      <c r="M53" s="64"/>
      <c r="N53" s="65"/>
      <c r="O53" s="65"/>
      <c r="P53" s="65"/>
      <c r="Q53" s="70" t="s">
        <v>103</v>
      </c>
      <c r="R53" s="64">
        <v>2015</v>
      </c>
    </row>
    <row r="54" spans="1:18" s="1" customFormat="1" ht="24.95" customHeight="1" x14ac:dyDescent="0.15">
      <c r="A54" s="5">
        <v>94</v>
      </c>
      <c r="B54" s="5" t="s">
        <v>8</v>
      </c>
      <c r="C54" s="5" t="s">
        <v>79</v>
      </c>
      <c r="D54" s="5" t="s">
        <v>38</v>
      </c>
      <c r="E54" s="28">
        <v>3204</v>
      </c>
      <c r="F54" s="8">
        <v>3900</v>
      </c>
      <c r="G54" s="81" t="s">
        <v>100</v>
      </c>
      <c r="H54" s="64"/>
      <c r="I54" s="65"/>
      <c r="J54" s="65"/>
      <c r="K54" s="65"/>
      <c r="L54" s="32"/>
      <c r="M54" s="64"/>
      <c r="N54" s="65"/>
      <c r="O54" s="65"/>
      <c r="P54" s="65"/>
      <c r="Q54" s="70" t="s">
        <v>103</v>
      </c>
      <c r="R54" s="64">
        <v>2015</v>
      </c>
    </row>
    <row r="55" spans="1:18" s="49" customFormat="1" ht="24.95" customHeight="1" x14ac:dyDescent="0.15">
      <c r="A55" s="64">
        <v>41</v>
      </c>
      <c r="B55" s="64" t="s">
        <v>135</v>
      </c>
      <c r="C55" s="64" t="s">
        <v>79</v>
      </c>
      <c r="D55" s="64" t="s">
        <v>136</v>
      </c>
      <c r="E55" s="71">
        <v>250</v>
      </c>
      <c r="F55" s="71">
        <f t="shared" si="4"/>
        <v>375</v>
      </c>
      <c r="G55" s="81" t="s">
        <v>100</v>
      </c>
      <c r="H55" s="65"/>
      <c r="I55" s="65"/>
      <c r="J55" s="65"/>
      <c r="K55" s="65"/>
      <c r="L55" s="65"/>
      <c r="M55" s="65"/>
      <c r="N55" s="32"/>
      <c r="O55" s="70" t="s">
        <v>103</v>
      </c>
      <c r="P55" s="65"/>
      <c r="Q55" s="65"/>
      <c r="R55" s="64">
        <v>2013</v>
      </c>
    </row>
    <row r="56" spans="1:18" s="1" customFormat="1" ht="24.95" customHeight="1" x14ac:dyDescent="0.15">
      <c r="A56" s="5">
        <v>89</v>
      </c>
      <c r="B56" s="5" t="s">
        <v>18</v>
      </c>
      <c r="C56" s="5" t="s">
        <v>66</v>
      </c>
      <c r="D56" s="5" t="s">
        <v>54</v>
      </c>
      <c r="E56" s="28">
        <v>1201</v>
      </c>
      <c r="F56" s="8">
        <v>1050</v>
      </c>
      <c r="G56" s="81" t="s">
        <v>100</v>
      </c>
      <c r="H56" s="65"/>
      <c r="J56" s="64"/>
      <c r="K56" s="64"/>
      <c r="L56" s="65"/>
      <c r="M56" s="64"/>
      <c r="N56" s="65"/>
      <c r="O56" s="65"/>
      <c r="P56" s="32"/>
      <c r="Q56" s="70" t="s">
        <v>103</v>
      </c>
      <c r="R56" s="64">
        <v>2015</v>
      </c>
    </row>
    <row r="57" spans="1:18" s="49" customFormat="1" ht="24.95" customHeight="1" x14ac:dyDescent="0.15">
      <c r="A57" s="64">
        <v>104</v>
      </c>
      <c r="B57" s="64" t="s">
        <v>137</v>
      </c>
      <c r="C57" s="64" t="s">
        <v>79</v>
      </c>
      <c r="D57" s="64" t="s">
        <v>138</v>
      </c>
      <c r="E57" s="71">
        <v>1220</v>
      </c>
      <c r="F57" s="71">
        <f t="shared" si="4"/>
        <v>1830</v>
      </c>
      <c r="G57" s="81" t="s">
        <v>100</v>
      </c>
      <c r="H57" s="65"/>
      <c r="I57" s="65"/>
      <c r="J57" s="65"/>
      <c r="K57" s="65"/>
      <c r="L57" s="65"/>
      <c r="M57" s="65"/>
      <c r="N57" s="32"/>
      <c r="O57" s="65"/>
      <c r="P57" s="70" t="s">
        <v>103</v>
      </c>
      <c r="Q57" s="65"/>
      <c r="R57" s="64">
        <v>2014</v>
      </c>
    </row>
    <row r="58" spans="1:18" s="49" customFormat="1" ht="24.95" customHeight="1" x14ac:dyDescent="0.15">
      <c r="A58" s="64">
        <v>113</v>
      </c>
      <c r="B58" s="64" t="s">
        <v>140</v>
      </c>
      <c r="C58" s="64" t="s">
        <v>79</v>
      </c>
      <c r="D58" s="64" t="s">
        <v>141</v>
      </c>
      <c r="E58" s="71">
        <v>480</v>
      </c>
      <c r="F58" s="71">
        <f t="shared" si="4"/>
        <v>720</v>
      </c>
      <c r="G58" s="81" t="s">
        <v>100</v>
      </c>
      <c r="H58" s="65"/>
      <c r="I58" s="65"/>
      <c r="J58" s="65"/>
      <c r="K58" s="65"/>
      <c r="L58" s="70" t="s">
        <v>103</v>
      </c>
      <c r="M58" s="65"/>
      <c r="N58" s="32"/>
      <c r="O58" s="65"/>
      <c r="P58" s="65"/>
      <c r="Q58" s="65"/>
      <c r="R58" s="64">
        <v>2010</v>
      </c>
    </row>
    <row r="59" spans="1:18" s="49" customFormat="1" ht="24.95" customHeight="1" x14ac:dyDescent="0.15">
      <c r="A59" s="64">
        <v>54</v>
      </c>
      <c r="B59" s="64" t="s">
        <v>142</v>
      </c>
      <c r="C59" s="64" t="s">
        <v>67</v>
      </c>
      <c r="D59" s="64" t="s">
        <v>143</v>
      </c>
      <c r="E59" s="71">
        <v>600</v>
      </c>
      <c r="F59" s="71">
        <f t="shared" si="4"/>
        <v>900</v>
      </c>
      <c r="G59" s="81" t="s">
        <v>100</v>
      </c>
      <c r="H59" s="65"/>
      <c r="I59" s="65"/>
      <c r="J59" s="65"/>
      <c r="K59" s="65"/>
      <c r="L59" s="65"/>
      <c r="M59" s="70" t="s">
        <v>103</v>
      </c>
      <c r="N59" s="32"/>
      <c r="O59" s="65"/>
      <c r="P59" s="65"/>
      <c r="Q59" s="65"/>
      <c r="R59" s="64">
        <v>2011</v>
      </c>
    </row>
    <row r="60" spans="1:18" s="49" customFormat="1" ht="24.95" customHeight="1" x14ac:dyDescent="0.15">
      <c r="A60" s="64">
        <v>58</v>
      </c>
      <c r="B60" s="64" t="s">
        <v>144</v>
      </c>
      <c r="C60" s="64" t="s">
        <v>67</v>
      </c>
      <c r="D60" s="64" t="s">
        <v>145</v>
      </c>
      <c r="E60" s="71">
        <v>4816</v>
      </c>
      <c r="F60" s="71">
        <v>1575</v>
      </c>
      <c r="G60" s="81" t="s">
        <v>100</v>
      </c>
      <c r="H60" s="65"/>
      <c r="I60" s="65"/>
      <c r="J60" s="65"/>
      <c r="K60" s="65"/>
      <c r="L60" s="65"/>
      <c r="N60" s="32"/>
      <c r="O60" s="65"/>
      <c r="P60" s="65"/>
      <c r="Q60" s="70" t="s">
        <v>103</v>
      </c>
      <c r="R60" s="64">
        <v>2015</v>
      </c>
    </row>
    <row r="61" spans="1:18" s="1" customFormat="1" ht="24.95" customHeight="1" x14ac:dyDescent="0.15">
      <c r="A61" s="64">
        <v>2</v>
      </c>
      <c r="B61" s="64" t="s">
        <v>5</v>
      </c>
      <c r="C61" s="64" t="s">
        <v>75</v>
      </c>
      <c r="D61" s="64" t="s">
        <v>47</v>
      </c>
      <c r="E61" s="28">
        <v>1460</v>
      </c>
      <c r="F61" s="8">
        <f>E61*1.5</f>
        <v>2190</v>
      </c>
      <c r="G61" s="81" t="s">
        <v>100</v>
      </c>
      <c r="H61" s="64"/>
      <c r="I61" s="65"/>
      <c r="J61" s="65"/>
      <c r="K61" s="65"/>
      <c r="L61" s="65"/>
      <c r="M61" s="65"/>
      <c r="N61" s="65"/>
      <c r="O61" s="65"/>
      <c r="P61" s="65"/>
      <c r="Q61" s="70" t="s">
        <v>103</v>
      </c>
      <c r="R61" s="64">
        <v>2015</v>
      </c>
    </row>
    <row r="62" spans="1:18" s="49" customFormat="1" ht="24.95" customHeight="1" x14ac:dyDescent="0.15">
      <c r="A62" s="64">
        <v>60</v>
      </c>
      <c r="B62" s="64" t="s">
        <v>150</v>
      </c>
      <c r="C62" s="64" t="s">
        <v>67</v>
      </c>
      <c r="D62" s="64" t="s">
        <v>151</v>
      </c>
      <c r="E62" s="71">
        <v>260</v>
      </c>
      <c r="F62" s="71">
        <f t="shared" si="4"/>
        <v>390</v>
      </c>
      <c r="G62" s="81" t="s">
        <v>100</v>
      </c>
      <c r="H62" s="65"/>
      <c r="I62" s="65"/>
      <c r="J62" s="65"/>
      <c r="K62" s="65"/>
      <c r="L62" s="70" t="s">
        <v>103</v>
      </c>
      <c r="M62" s="65"/>
      <c r="N62" s="32"/>
      <c r="O62" s="65"/>
      <c r="P62" s="65"/>
      <c r="Q62" s="65"/>
      <c r="R62" s="64">
        <v>2010</v>
      </c>
    </row>
    <row r="63" spans="1:18" s="49" customFormat="1" ht="24.95" customHeight="1" x14ac:dyDescent="0.15">
      <c r="A63" s="64">
        <v>37</v>
      </c>
      <c r="B63" s="64" t="s">
        <v>152</v>
      </c>
      <c r="C63" s="64" t="s">
        <v>72</v>
      </c>
      <c r="D63" s="64" t="s">
        <v>153</v>
      </c>
      <c r="E63" s="71">
        <v>305</v>
      </c>
      <c r="F63" s="71">
        <v>330</v>
      </c>
      <c r="G63" s="81" t="s">
        <v>100</v>
      </c>
      <c r="H63" s="65"/>
      <c r="I63" s="65"/>
      <c r="J63" s="65"/>
      <c r="K63" s="65"/>
      <c r="L63" s="65"/>
      <c r="M63" s="65"/>
      <c r="N63" s="70" t="s">
        <v>103</v>
      </c>
      <c r="O63" s="65"/>
      <c r="P63" s="65"/>
      <c r="Q63" s="65"/>
      <c r="R63" s="64">
        <v>2012</v>
      </c>
    </row>
    <row r="64" spans="1:18" s="49" customFormat="1" ht="24.95" customHeight="1" x14ac:dyDescent="0.15">
      <c r="A64" s="64">
        <v>15</v>
      </c>
      <c r="B64" s="67" t="s">
        <v>154</v>
      </c>
      <c r="C64" s="64" t="s">
        <v>75</v>
      </c>
      <c r="D64" s="64"/>
      <c r="E64" s="71">
        <v>800</v>
      </c>
      <c r="F64" s="71">
        <v>800</v>
      </c>
      <c r="G64" s="81"/>
      <c r="H64" s="65"/>
      <c r="I64" s="65"/>
      <c r="J64" s="65"/>
      <c r="K64" s="65"/>
      <c r="L64" s="65"/>
      <c r="M64" s="65"/>
      <c r="N64" s="32"/>
      <c r="O64" s="65"/>
      <c r="P64" s="70" t="s">
        <v>103</v>
      </c>
      <c r="Q64" s="65"/>
      <c r="R64" s="64">
        <v>2014</v>
      </c>
    </row>
    <row r="65" spans="1:18" s="50" customFormat="1" ht="24.95" customHeight="1" x14ac:dyDescent="0.15">
      <c r="A65" s="64">
        <v>117</v>
      </c>
      <c r="B65" s="64" t="s">
        <v>155</v>
      </c>
      <c r="C65" s="64" t="s">
        <v>79</v>
      </c>
      <c r="D65" s="64" t="s">
        <v>156</v>
      </c>
      <c r="E65" s="71">
        <v>1039</v>
      </c>
      <c r="F65" s="71">
        <v>825</v>
      </c>
      <c r="G65" s="81" t="s">
        <v>100</v>
      </c>
      <c r="H65" s="65"/>
      <c r="I65" s="65"/>
      <c r="J65" s="65"/>
      <c r="K65" s="65"/>
      <c r="L65" s="70" t="s">
        <v>103</v>
      </c>
      <c r="M65" s="65"/>
      <c r="N65" s="32"/>
      <c r="O65" s="65"/>
      <c r="P65" s="65"/>
      <c r="Q65" s="65"/>
      <c r="R65" s="64">
        <v>2010</v>
      </c>
    </row>
    <row r="66" spans="1:18" s="1" customFormat="1" ht="24.95" customHeight="1" x14ac:dyDescent="0.15">
      <c r="A66" s="64">
        <v>79</v>
      </c>
      <c r="B66" s="64" t="s">
        <v>16</v>
      </c>
      <c r="C66" s="64" t="s">
        <v>66</v>
      </c>
      <c r="D66" s="64" t="s">
        <v>57</v>
      </c>
      <c r="E66" s="28">
        <v>3121</v>
      </c>
      <c r="F66" s="8">
        <v>2820</v>
      </c>
      <c r="G66" s="81" t="s">
        <v>100</v>
      </c>
      <c r="H66" s="65"/>
      <c r="I66" s="65"/>
      <c r="J66" s="65"/>
      <c r="L66" s="64"/>
      <c r="M66" s="65"/>
      <c r="N66" s="65"/>
      <c r="O66" s="65"/>
      <c r="P66" s="65"/>
      <c r="Q66" s="70" t="s">
        <v>103</v>
      </c>
      <c r="R66" s="64">
        <v>2015</v>
      </c>
    </row>
    <row r="67" spans="1:18" s="1" customFormat="1" ht="24.95" customHeight="1" x14ac:dyDescent="0.15">
      <c r="A67" s="64">
        <v>88</v>
      </c>
      <c r="B67" s="64" t="s">
        <v>68</v>
      </c>
      <c r="C67" s="64" t="s">
        <v>66</v>
      </c>
      <c r="D67" s="64" t="s">
        <v>58</v>
      </c>
      <c r="E67" s="28">
        <v>1225</v>
      </c>
      <c r="F67" s="8">
        <v>690</v>
      </c>
      <c r="G67" s="81" t="s">
        <v>100</v>
      </c>
      <c r="H67" s="64"/>
      <c r="I67" s="64"/>
      <c r="J67" s="64"/>
      <c r="K67" s="65"/>
      <c r="L67" s="65"/>
      <c r="M67" s="65"/>
      <c r="N67" s="65"/>
      <c r="O67" s="32"/>
      <c r="P67" s="65"/>
      <c r="Q67" s="70" t="s">
        <v>103</v>
      </c>
      <c r="R67" s="64">
        <v>2015</v>
      </c>
    </row>
    <row r="68" spans="1:18" s="50" customFormat="1" ht="24.95" customHeight="1" x14ac:dyDescent="0.15">
      <c r="A68" s="64">
        <v>86</v>
      </c>
      <c r="B68" s="64" t="s">
        <v>157</v>
      </c>
      <c r="C68" s="64" t="s">
        <v>66</v>
      </c>
      <c r="D68" s="64" t="s">
        <v>158</v>
      </c>
      <c r="E68" s="71">
        <v>1600</v>
      </c>
      <c r="F68" s="71">
        <f t="shared" si="4"/>
        <v>2400</v>
      </c>
      <c r="G68" s="81" t="s">
        <v>100</v>
      </c>
      <c r="H68" s="65"/>
      <c r="I68" s="65"/>
      <c r="J68" s="65"/>
      <c r="K68" s="65"/>
      <c r="L68" s="70" t="s">
        <v>103</v>
      </c>
      <c r="M68" s="65"/>
      <c r="N68" s="32"/>
      <c r="O68" s="65"/>
      <c r="P68" s="65"/>
      <c r="Q68" s="65"/>
      <c r="R68" s="64">
        <v>2010</v>
      </c>
    </row>
    <row r="69" spans="1:18" s="1" customFormat="1" ht="24.95" customHeight="1" x14ac:dyDescent="0.15">
      <c r="A69" s="64">
        <v>80</v>
      </c>
      <c r="B69" s="64" t="s">
        <v>3</v>
      </c>
      <c r="C69" s="64" t="s">
        <v>66</v>
      </c>
      <c r="D69" s="64" t="s">
        <v>29</v>
      </c>
      <c r="E69" s="28">
        <v>750</v>
      </c>
      <c r="F69" s="8">
        <f>E69*1.5</f>
        <v>1125</v>
      </c>
      <c r="G69" s="81" t="s">
        <v>100</v>
      </c>
      <c r="H69" s="65"/>
      <c r="I69" s="65"/>
      <c r="J69" s="65"/>
      <c r="K69" s="65"/>
      <c r="L69" s="32"/>
      <c r="M69" s="65"/>
      <c r="N69" s="65"/>
      <c r="O69" s="65"/>
      <c r="P69" s="65"/>
      <c r="Q69" s="70" t="s">
        <v>103</v>
      </c>
      <c r="R69" s="64">
        <v>2015</v>
      </c>
    </row>
    <row r="70" spans="1:18" s="1" customFormat="1" ht="24.95" customHeight="1" x14ac:dyDescent="0.15">
      <c r="A70" s="64">
        <v>5</v>
      </c>
      <c r="B70" s="64" t="s">
        <v>19</v>
      </c>
      <c r="C70" s="64" t="s">
        <v>75</v>
      </c>
      <c r="D70" s="64" t="s">
        <v>48</v>
      </c>
      <c r="E70" s="28">
        <v>140</v>
      </c>
      <c r="F70" s="8">
        <f>E70*1.5</f>
        <v>210</v>
      </c>
      <c r="G70" s="81" t="s">
        <v>100</v>
      </c>
      <c r="H70" s="64"/>
      <c r="I70" s="64"/>
      <c r="J70" s="65"/>
      <c r="K70" s="65"/>
      <c r="L70" s="65"/>
      <c r="M70" s="65"/>
      <c r="N70" s="32"/>
      <c r="O70" s="65"/>
      <c r="P70" s="65"/>
      <c r="Q70" s="70" t="s">
        <v>103</v>
      </c>
      <c r="R70" s="64">
        <v>2015</v>
      </c>
    </row>
    <row r="71" spans="1:18" s="60" customFormat="1" ht="24.95" customHeight="1" x14ac:dyDescent="0.15">
      <c r="A71" s="64">
        <v>137</v>
      </c>
      <c r="B71" s="64" t="s">
        <v>223</v>
      </c>
      <c r="C71" s="64" t="s">
        <v>75</v>
      </c>
      <c r="D71" s="64"/>
      <c r="E71" s="107">
        <v>2000</v>
      </c>
      <c r="F71" s="107">
        <f>E71*1.5</f>
        <v>3000</v>
      </c>
      <c r="G71" s="81"/>
      <c r="H71" s="64"/>
      <c r="I71" s="64"/>
      <c r="J71" s="65"/>
      <c r="K71" s="65"/>
      <c r="L71" s="65"/>
      <c r="M71" s="65"/>
      <c r="N71" s="32"/>
      <c r="O71" s="65"/>
      <c r="P71" s="65"/>
      <c r="Q71" s="70" t="s">
        <v>103</v>
      </c>
      <c r="R71" s="64"/>
    </row>
    <row r="72" spans="1:18" s="51" customFormat="1" ht="24.95" customHeight="1" x14ac:dyDescent="0.15">
      <c r="A72" s="64">
        <v>24</v>
      </c>
      <c r="B72" s="64" t="s">
        <v>167</v>
      </c>
      <c r="C72" s="64" t="s">
        <v>72</v>
      </c>
      <c r="D72" s="64" t="s">
        <v>168</v>
      </c>
      <c r="E72" s="71">
        <v>915</v>
      </c>
      <c r="F72" s="71">
        <v>900</v>
      </c>
      <c r="G72" s="81" t="s">
        <v>100</v>
      </c>
      <c r="H72" s="65"/>
      <c r="I72" s="65"/>
      <c r="J72" s="65"/>
      <c r="K72" s="65"/>
      <c r="L72" s="65"/>
      <c r="M72" s="70" t="s">
        <v>103</v>
      </c>
      <c r="N72" s="32"/>
      <c r="O72" s="65"/>
      <c r="P72" s="65"/>
      <c r="Q72" s="65"/>
      <c r="R72" s="64">
        <v>2011</v>
      </c>
    </row>
    <row r="73" spans="1:18" s="52" customFormat="1" ht="24.95" customHeight="1" x14ac:dyDescent="0.15">
      <c r="A73" s="64">
        <v>110</v>
      </c>
      <c r="B73" s="64" t="s">
        <v>169</v>
      </c>
      <c r="C73" s="64" t="s">
        <v>79</v>
      </c>
      <c r="D73" s="64" t="s">
        <v>170</v>
      </c>
      <c r="E73" s="71">
        <v>1500</v>
      </c>
      <c r="F73" s="71">
        <f t="shared" si="4"/>
        <v>2250</v>
      </c>
      <c r="G73" s="81" t="s">
        <v>100</v>
      </c>
      <c r="H73" s="65"/>
      <c r="I73" s="65"/>
      <c r="J73" s="65"/>
      <c r="K73" s="65"/>
      <c r="L73" s="65"/>
      <c r="M73" s="70" t="s">
        <v>103</v>
      </c>
      <c r="N73" s="32"/>
      <c r="O73" s="65"/>
      <c r="P73" s="65"/>
      <c r="Q73" s="65"/>
      <c r="R73" s="64">
        <v>2011</v>
      </c>
    </row>
    <row r="74" spans="1:18" s="50" customFormat="1" ht="24.95" customHeight="1" x14ac:dyDescent="0.15">
      <c r="A74" s="64">
        <v>43</v>
      </c>
      <c r="B74" s="64" t="s">
        <v>171</v>
      </c>
      <c r="C74" s="64" t="s">
        <v>84</v>
      </c>
      <c r="D74" s="64" t="s">
        <v>172</v>
      </c>
      <c r="E74" s="71">
        <v>565</v>
      </c>
      <c r="F74" s="71">
        <v>600</v>
      </c>
      <c r="G74" s="81" t="s">
        <v>100</v>
      </c>
      <c r="H74" s="65"/>
      <c r="I74" s="65"/>
      <c r="J74" s="65"/>
      <c r="K74" s="65"/>
      <c r="L74" s="65"/>
      <c r="M74" s="65"/>
      <c r="N74" s="32"/>
      <c r="O74" s="70" t="s">
        <v>103</v>
      </c>
      <c r="P74" s="65"/>
      <c r="Q74" s="65"/>
      <c r="R74" s="64">
        <v>2013</v>
      </c>
    </row>
    <row r="75" spans="1:18" s="53" customFormat="1" ht="24.95" customHeight="1" x14ac:dyDescent="0.15">
      <c r="A75" s="64">
        <v>20</v>
      </c>
      <c r="B75" s="64" t="s">
        <v>173</v>
      </c>
      <c r="C75" s="64" t="s">
        <v>72</v>
      </c>
      <c r="D75" s="65"/>
      <c r="E75" s="71">
        <v>1000</v>
      </c>
      <c r="F75" s="71">
        <f t="shared" si="4"/>
        <v>1500</v>
      </c>
      <c r="G75" s="81" t="s">
        <v>100</v>
      </c>
      <c r="H75" s="65"/>
      <c r="I75" s="65"/>
      <c r="J75" s="65"/>
      <c r="K75" s="65"/>
      <c r="L75" s="65"/>
      <c r="M75" s="65"/>
      <c r="N75" s="32"/>
      <c r="O75" s="65"/>
      <c r="P75" s="70" t="s">
        <v>103</v>
      </c>
      <c r="Q75" s="65"/>
      <c r="R75" s="64">
        <v>2014</v>
      </c>
    </row>
    <row r="76" spans="1:18" s="53" customFormat="1" ht="24.95" customHeight="1" x14ac:dyDescent="0.15">
      <c r="A76" s="64">
        <v>6</v>
      </c>
      <c r="B76" s="64" t="s">
        <v>174</v>
      </c>
      <c r="C76" s="64" t="s">
        <v>75</v>
      </c>
      <c r="D76" s="64" t="s">
        <v>175</v>
      </c>
      <c r="E76" s="71">
        <v>9520</v>
      </c>
      <c r="F76" s="71">
        <v>6300</v>
      </c>
      <c r="G76" s="81" t="s">
        <v>100</v>
      </c>
      <c r="H76" s="65"/>
      <c r="I76" s="65"/>
      <c r="J76" s="65"/>
      <c r="K76" s="65"/>
      <c r="L76" s="65"/>
      <c r="M76" s="65"/>
      <c r="N76" s="32"/>
      <c r="O76" s="70" t="s">
        <v>103</v>
      </c>
      <c r="P76" s="65"/>
      <c r="Q76" s="65"/>
      <c r="R76" s="64">
        <v>2013</v>
      </c>
    </row>
    <row r="77" spans="1:18" s="53" customFormat="1" ht="24.95" customHeight="1" x14ac:dyDescent="0.15">
      <c r="A77" s="64">
        <v>7</v>
      </c>
      <c r="B77" s="64" t="s">
        <v>176</v>
      </c>
      <c r="C77" s="64" t="s">
        <v>75</v>
      </c>
      <c r="D77" s="64" t="s">
        <v>177</v>
      </c>
      <c r="E77" s="71">
        <v>2878</v>
      </c>
      <c r="F77" s="71">
        <v>2775</v>
      </c>
      <c r="G77" s="81" t="s">
        <v>100</v>
      </c>
      <c r="H77" s="65"/>
      <c r="I77" s="65"/>
      <c r="J77" s="65"/>
      <c r="K77" s="65"/>
      <c r="L77" s="65"/>
      <c r="M77" s="65"/>
      <c r="N77" s="70" t="s">
        <v>103</v>
      </c>
      <c r="O77" s="65"/>
      <c r="P77" s="65"/>
      <c r="Q77" s="65"/>
      <c r="R77" s="64">
        <v>2012</v>
      </c>
    </row>
    <row r="78" spans="1:18" s="53" customFormat="1" ht="24.95" customHeight="1" x14ac:dyDescent="0.15">
      <c r="A78" s="64">
        <v>105</v>
      </c>
      <c r="B78" s="64" t="s">
        <v>178</v>
      </c>
      <c r="C78" s="64" t="s">
        <v>66</v>
      </c>
      <c r="D78" s="64" t="s">
        <v>179</v>
      </c>
      <c r="E78" s="71">
        <v>660</v>
      </c>
      <c r="F78" s="71">
        <f t="shared" si="4"/>
        <v>990</v>
      </c>
      <c r="G78" s="81" t="s">
        <v>100</v>
      </c>
      <c r="H78" s="65"/>
      <c r="I78" s="65"/>
      <c r="J78" s="65"/>
      <c r="K78" s="65"/>
      <c r="L78" s="65"/>
      <c r="M78" s="65"/>
      <c r="N78" s="32"/>
      <c r="O78" s="70" t="s">
        <v>103</v>
      </c>
      <c r="P78" s="65"/>
      <c r="Q78" s="65"/>
      <c r="R78" s="64">
        <v>2013</v>
      </c>
    </row>
    <row r="79" spans="1:18" s="54" customFormat="1" ht="24.95" customHeight="1" x14ac:dyDescent="0.15">
      <c r="A79" s="64">
        <v>30</v>
      </c>
      <c r="B79" s="64" t="s">
        <v>184</v>
      </c>
      <c r="C79" s="64" t="s">
        <v>72</v>
      </c>
      <c r="D79" s="64" t="s">
        <v>185</v>
      </c>
      <c r="E79" s="71">
        <v>525</v>
      </c>
      <c r="F79" s="71">
        <v>473</v>
      </c>
      <c r="G79" s="81" t="s">
        <v>100</v>
      </c>
      <c r="H79" s="65"/>
      <c r="I79" s="65"/>
      <c r="J79" s="65"/>
      <c r="K79" s="65"/>
      <c r="L79" s="70" t="s">
        <v>103</v>
      </c>
      <c r="M79" s="65"/>
      <c r="N79" s="32"/>
      <c r="O79" s="65"/>
      <c r="P79" s="65"/>
      <c r="Q79" s="65"/>
      <c r="R79" s="64">
        <v>2010</v>
      </c>
    </row>
    <row r="80" spans="1:18" s="54" customFormat="1" ht="24.95" customHeight="1" x14ac:dyDescent="0.15">
      <c r="A80" s="64">
        <v>63</v>
      </c>
      <c r="B80" s="64" t="s">
        <v>186</v>
      </c>
      <c r="C80" s="64" t="s">
        <v>67</v>
      </c>
      <c r="D80" s="64" t="s">
        <v>187</v>
      </c>
      <c r="E80" s="71">
        <v>1200</v>
      </c>
      <c r="F80" s="71">
        <f t="shared" si="4"/>
        <v>1800</v>
      </c>
      <c r="G80" s="81" t="s">
        <v>100</v>
      </c>
      <c r="H80" s="65"/>
      <c r="I80" s="65"/>
      <c r="J80" s="65"/>
      <c r="K80" s="65"/>
      <c r="L80" s="65"/>
      <c r="M80" s="65"/>
      <c r="N80" s="70" t="s">
        <v>103</v>
      </c>
      <c r="O80" s="65"/>
      <c r="P80" s="65"/>
      <c r="Q80" s="65"/>
      <c r="R80" s="64">
        <v>2012</v>
      </c>
    </row>
    <row r="81" spans="1:18" s="54" customFormat="1" ht="24.95" customHeight="1" x14ac:dyDescent="0.15">
      <c r="A81" s="64">
        <v>38</v>
      </c>
      <c r="B81" s="64" t="s">
        <v>190</v>
      </c>
      <c r="C81" s="64" t="s">
        <v>66</v>
      </c>
      <c r="D81" s="64" t="s">
        <v>63</v>
      </c>
      <c r="E81" s="71">
        <v>900</v>
      </c>
      <c r="F81" s="71">
        <v>900</v>
      </c>
      <c r="G81" s="81" t="s">
        <v>100</v>
      </c>
      <c r="H81" s="65"/>
      <c r="I81" s="65"/>
      <c r="J81" s="65"/>
      <c r="K81" s="65"/>
      <c r="L81" s="65"/>
      <c r="M81" s="65"/>
      <c r="N81" s="32"/>
      <c r="O81" s="65"/>
      <c r="P81" s="70" t="s">
        <v>103</v>
      </c>
      <c r="Q81" s="65"/>
      <c r="R81" s="64">
        <v>2014</v>
      </c>
    </row>
    <row r="82" spans="1:18" s="55" customFormat="1" ht="24.95" customHeight="1" x14ac:dyDescent="0.15">
      <c r="A82" s="64">
        <v>51</v>
      </c>
      <c r="B82" s="64" t="s">
        <v>191</v>
      </c>
      <c r="C82" s="64" t="s">
        <v>84</v>
      </c>
      <c r="D82" s="64" t="s">
        <v>192</v>
      </c>
      <c r="E82" s="71">
        <v>350</v>
      </c>
      <c r="F82" s="71">
        <f t="shared" si="4"/>
        <v>525</v>
      </c>
      <c r="G82" s="81" t="s">
        <v>100</v>
      </c>
      <c r="H82" s="65"/>
      <c r="I82" s="65"/>
      <c r="J82" s="65"/>
      <c r="K82" s="65"/>
      <c r="L82" s="65"/>
      <c r="M82" s="65"/>
      <c r="N82" s="32"/>
      <c r="O82" s="65"/>
      <c r="P82" s="70" t="s">
        <v>103</v>
      </c>
      <c r="Q82" s="65"/>
      <c r="R82" s="64">
        <v>2014</v>
      </c>
    </row>
    <row r="83" spans="1:18" s="55" customFormat="1" ht="24.95" customHeight="1" x14ac:dyDescent="0.15">
      <c r="A83" s="64">
        <v>83</v>
      </c>
      <c r="B83" s="64" t="s">
        <v>197</v>
      </c>
      <c r="C83" s="64" t="s">
        <v>66</v>
      </c>
      <c r="D83" s="64" t="s">
        <v>198</v>
      </c>
      <c r="E83" s="71">
        <v>5500</v>
      </c>
      <c r="F83" s="71">
        <v>4350</v>
      </c>
      <c r="G83" s="81" t="s">
        <v>100</v>
      </c>
      <c r="H83" s="65"/>
      <c r="I83" s="65"/>
      <c r="J83" s="65"/>
      <c r="K83" s="65"/>
      <c r="L83" s="65"/>
      <c r="M83" s="70" t="s">
        <v>103</v>
      </c>
      <c r="N83" s="32"/>
      <c r="O83" s="65"/>
      <c r="P83" s="65"/>
      <c r="Q83" s="65"/>
      <c r="R83" s="64">
        <v>2011</v>
      </c>
    </row>
    <row r="84" spans="1:18" s="55" customFormat="1" ht="24.95" customHeight="1" x14ac:dyDescent="0.15">
      <c r="A84" s="64">
        <v>84</v>
      </c>
      <c r="B84" s="64" t="s">
        <v>199</v>
      </c>
      <c r="C84" s="64" t="s">
        <v>66</v>
      </c>
      <c r="D84" s="64" t="s">
        <v>200</v>
      </c>
      <c r="E84" s="71">
        <v>1750</v>
      </c>
      <c r="F84" s="71">
        <f t="shared" si="4"/>
        <v>2625</v>
      </c>
      <c r="G84" s="81" t="s">
        <v>100</v>
      </c>
      <c r="H84" s="65"/>
      <c r="I84" s="65"/>
      <c r="J84" s="65"/>
      <c r="K84" s="65"/>
      <c r="L84" s="65"/>
      <c r="M84" s="70" t="s">
        <v>103</v>
      </c>
      <c r="N84" s="32"/>
      <c r="O84" s="65"/>
      <c r="P84" s="65"/>
      <c r="Q84" s="65"/>
      <c r="R84" s="64">
        <v>2011</v>
      </c>
    </row>
    <row r="85" spans="1:18" s="49" customFormat="1" ht="24.95" customHeight="1" x14ac:dyDescent="0.15">
      <c r="A85" s="64">
        <v>107</v>
      </c>
      <c r="B85" s="64" t="s">
        <v>201</v>
      </c>
      <c r="C85" s="64" t="s">
        <v>79</v>
      </c>
      <c r="D85" s="64" t="s">
        <v>202</v>
      </c>
      <c r="E85" s="71">
        <v>1000</v>
      </c>
      <c r="F85" s="71">
        <f t="shared" si="4"/>
        <v>1500</v>
      </c>
      <c r="G85" s="81" t="s">
        <v>100</v>
      </c>
      <c r="H85" s="65"/>
      <c r="I85" s="65"/>
      <c r="J85" s="65"/>
      <c r="K85" s="65"/>
      <c r="L85" s="70" t="s">
        <v>103</v>
      </c>
      <c r="M85" s="65"/>
      <c r="N85" s="32"/>
      <c r="O85" s="65"/>
      <c r="P85" s="65"/>
      <c r="Q85" s="65"/>
      <c r="R85" s="64">
        <v>2010</v>
      </c>
    </row>
    <row r="86" spans="1:18" s="57" customFormat="1" ht="24.95" customHeight="1" x14ac:dyDescent="0.15">
      <c r="A86" s="82">
        <v>34</v>
      </c>
      <c r="B86" s="82" t="s">
        <v>203</v>
      </c>
      <c r="C86" s="82" t="s">
        <v>72</v>
      </c>
      <c r="D86" s="82" t="s">
        <v>204</v>
      </c>
      <c r="E86" s="84">
        <v>1600</v>
      </c>
      <c r="F86" s="71">
        <f t="shared" si="4"/>
        <v>2400</v>
      </c>
      <c r="G86" s="81" t="s">
        <v>100</v>
      </c>
      <c r="H86" s="65"/>
      <c r="I86" s="65"/>
      <c r="J86" s="65"/>
      <c r="K86" s="65"/>
      <c r="L86" s="65"/>
      <c r="M86" s="65"/>
      <c r="N86" s="32"/>
      <c r="O86" s="70" t="s">
        <v>103</v>
      </c>
      <c r="P86" s="65"/>
      <c r="Q86" s="65"/>
      <c r="R86" s="64">
        <v>2013</v>
      </c>
    </row>
    <row r="87" spans="1:18" s="60" customFormat="1" ht="24.95" customHeight="1" x14ac:dyDescent="0.15">
      <c r="A87" s="85"/>
      <c r="B87" s="85"/>
      <c r="C87" s="85"/>
      <c r="D87" s="85"/>
      <c r="E87" s="86"/>
      <c r="F87" s="86"/>
      <c r="G87" s="87"/>
      <c r="H87" s="44"/>
      <c r="I87" s="44"/>
      <c r="J87" s="44"/>
      <c r="K87" s="44"/>
      <c r="L87" s="44"/>
      <c r="M87" s="44"/>
      <c r="N87" s="48"/>
      <c r="O87" s="44"/>
      <c r="P87" s="44"/>
      <c r="Q87" s="44"/>
      <c r="R87" s="59"/>
    </row>
    <row r="88" spans="1:18" s="57" customFormat="1" ht="24.95" customHeight="1" x14ac:dyDescent="0.25">
      <c r="A88" s="91" t="s">
        <v>210</v>
      </c>
      <c r="B88" s="88"/>
      <c r="C88" s="88"/>
      <c r="D88" s="88"/>
      <c r="E88" s="46"/>
      <c r="F88" s="46"/>
      <c r="G88" s="44"/>
      <c r="H88" s="44"/>
      <c r="I88" s="44"/>
      <c r="J88" s="44"/>
      <c r="K88" s="44"/>
      <c r="L88" s="44"/>
      <c r="M88" s="44"/>
      <c r="N88" s="48"/>
      <c r="O88" s="44"/>
      <c r="P88" s="44"/>
      <c r="Q88" s="44"/>
      <c r="R88" s="56"/>
    </row>
    <row r="89" spans="1:18" s="76" customFormat="1" ht="52.5" customHeight="1" x14ac:dyDescent="0.25">
      <c r="A89" s="68" t="s">
        <v>0</v>
      </c>
      <c r="B89" s="73" t="s">
        <v>1</v>
      </c>
      <c r="C89" s="73" t="s">
        <v>27</v>
      </c>
      <c r="D89" s="72" t="s">
        <v>28</v>
      </c>
      <c r="E89" s="72" t="s">
        <v>211</v>
      </c>
      <c r="F89" s="72" t="s">
        <v>102</v>
      </c>
      <c r="G89" s="72" t="s">
        <v>96</v>
      </c>
      <c r="H89" s="74" t="s">
        <v>88</v>
      </c>
      <c r="I89" s="74" t="s">
        <v>89</v>
      </c>
      <c r="J89" s="74" t="s">
        <v>90</v>
      </c>
      <c r="K89" s="74" t="s">
        <v>91</v>
      </c>
      <c r="L89" s="74" t="s">
        <v>92</v>
      </c>
      <c r="M89" s="74" t="s">
        <v>93</v>
      </c>
      <c r="N89" s="74" t="s">
        <v>94</v>
      </c>
      <c r="O89" s="74" t="s">
        <v>95</v>
      </c>
      <c r="P89" s="74" t="s">
        <v>205</v>
      </c>
      <c r="Q89" s="74" t="s">
        <v>219</v>
      </c>
      <c r="R89" s="75" t="s">
        <v>208</v>
      </c>
    </row>
    <row r="90" spans="1:18" s="54" customFormat="1" ht="24.95" customHeight="1" x14ac:dyDescent="0.15">
      <c r="A90" s="89">
        <v>122</v>
      </c>
      <c r="B90" s="89" t="s">
        <v>188</v>
      </c>
      <c r="C90" s="89" t="s">
        <v>75</v>
      </c>
      <c r="D90" s="89" t="s">
        <v>189</v>
      </c>
      <c r="E90" s="71">
        <v>570</v>
      </c>
      <c r="F90" s="71">
        <v>570</v>
      </c>
      <c r="G90" s="65" t="s">
        <v>100</v>
      </c>
      <c r="H90" s="65"/>
      <c r="I90" s="65"/>
      <c r="J90" s="65"/>
      <c r="K90" s="65"/>
      <c r="L90" s="70" t="s">
        <v>103</v>
      </c>
      <c r="M90" s="65"/>
      <c r="N90" s="32"/>
      <c r="O90" s="65"/>
      <c r="P90" s="65"/>
      <c r="Q90" s="65"/>
      <c r="R90" s="64" t="s">
        <v>206</v>
      </c>
    </row>
    <row r="91" spans="1:18" s="53" customFormat="1" ht="24.95" customHeight="1" x14ac:dyDescent="0.15">
      <c r="A91" s="67">
        <v>9</v>
      </c>
      <c r="B91" s="67" t="s">
        <v>180</v>
      </c>
      <c r="C91" s="67" t="s">
        <v>75</v>
      </c>
      <c r="D91" s="67" t="s">
        <v>181</v>
      </c>
      <c r="E91" s="71">
        <v>2422</v>
      </c>
      <c r="F91" s="71">
        <v>2775</v>
      </c>
      <c r="G91" s="65" t="s">
        <v>100</v>
      </c>
      <c r="H91" s="65"/>
      <c r="I91" s="65"/>
      <c r="J91" s="70" t="s">
        <v>103</v>
      </c>
      <c r="K91" s="65"/>
      <c r="L91" s="65"/>
      <c r="M91" s="65"/>
      <c r="N91" s="32"/>
      <c r="O91" s="65"/>
      <c r="P91" s="65"/>
      <c r="Q91" s="65"/>
      <c r="R91" s="64" t="s">
        <v>206</v>
      </c>
    </row>
    <row r="92" spans="1:18" s="31" customFormat="1" ht="24.95" customHeight="1" x14ac:dyDescent="0.15">
      <c r="A92" s="67">
        <v>67</v>
      </c>
      <c r="B92" s="67" t="s">
        <v>129</v>
      </c>
      <c r="C92" s="67" t="s">
        <v>67</v>
      </c>
      <c r="D92" s="67" t="s">
        <v>130</v>
      </c>
      <c r="E92" s="71">
        <v>1030</v>
      </c>
      <c r="F92" s="71">
        <f t="shared" ref="F92:F97" si="5">E92*1.5</f>
        <v>1545</v>
      </c>
      <c r="G92" s="65" t="s">
        <v>100</v>
      </c>
      <c r="H92" s="65"/>
      <c r="I92" s="65"/>
      <c r="J92" s="65"/>
      <c r="K92" s="70" t="s">
        <v>103</v>
      </c>
      <c r="L92" s="65"/>
      <c r="M92" s="65"/>
      <c r="N92" s="32"/>
      <c r="O92" s="65"/>
      <c r="P92" s="65"/>
      <c r="Q92" s="65"/>
      <c r="R92" s="64" t="s">
        <v>206</v>
      </c>
    </row>
    <row r="93" spans="1:18" s="31" customFormat="1" ht="24.95" customHeight="1" x14ac:dyDescent="0.15">
      <c r="A93" s="67">
        <v>36</v>
      </c>
      <c r="B93" s="67" t="s">
        <v>123</v>
      </c>
      <c r="C93" s="67" t="s">
        <v>72</v>
      </c>
      <c r="D93" s="67" t="s">
        <v>124</v>
      </c>
      <c r="E93" s="71">
        <v>2170</v>
      </c>
      <c r="F93" s="71">
        <f t="shared" si="5"/>
        <v>3255</v>
      </c>
      <c r="G93" s="65" t="s">
        <v>100</v>
      </c>
      <c r="H93" s="65"/>
      <c r="I93" s="65"/>
      <c r="J93" s="65"/>
      <c r="K93" s="70" t="s">
        <v>103</v>
      </c>
      <c r="L93" s="65"/>
      <c r="M93" s="65"/>
      <c r="N93" s="32"/>
      <c r="O93" s="65"/>
      <c r="P93" s="65"/>
      <c r="Q93" s="65"/>
      <c r="R93" s="64" t="s">
        <v>206</v>
      </c>
    </row>
    <row r="94" spans="1:18" s="55" customFormat="1" ht="24.95" customHeight="1" x14ac:dyDescent="0.15">
      <c r="A94" s="67">
        <v>16</v>
      </c>
      <c r="B94" s="67" t="s">
        <v>195</v>
      </c>
      <c r="C94" s="67" t="s">
        <v>75</v>
      </c>
      <c r="D94" s="67" t="s">
        <v>196</v>
      </c>
      <c r="E94" s="71">
        <v>1830</v>
      </c>
      <c r="F94" s="71">
        <v>1860</v>
      </c>
      <c r="G94" s="65"/>
      <c r="H94" s="65"/>
      <c r="I94" s="65"/>
      <c r="J94" s="65"/>
      <c r="K94" s="65"/>
      <c r="L94" s="65"/>
      <c r="M94" s="65"/>
      <c r="N94" s="32"/>
      <c r="O94" s="70" t="s">
        <v>103</v>
      </c>
      <c r="P94" s="65"/>
      <c r="Q94" s="65"/>
      <c r="R94" s="64" t="s">
        <v>206</v>
      </c>
    </row>
    <row r="95" spans="1:18" s="54" customFormat="1" ht="24.95" customHeight="1" x14ac:dyDescent="0.15">
      <c r="A95" s="67">
        <v>3</v>
      </c>
      <c r="B95" s="67" t="s">
        <v>182</v>
      </c>
      <c r="C95" s="67" t="s">
        <v>75</v>
      </c>
      <c r="D95" s="67" t="s">
        <v>183</v>
      </c>
      <c r="E95" s="71">
        <v>4000</v>
      </c>
      <c r="F95" s="71">
        <v>4000</v>
      </c>
      <c r="G95" s="65" t="s">
        <v>100</v>
      </c>
      <c r="H95" s="65"/>
      <c r="I95" s="65"/>
      <c r="J95" s="65"/>
      <c r="K95" s="65"/>
      <c r="L95" s="65"/>
      <c r="M95" s="70" t="s">
        <v>103</v>
      </c>
      <c r="N95" s="32"/>
      <c r="O95" s="65"/>
      <c r="P95" s="65"/>
      <c r="Q95" s="65"/>
      <c r="R95" s="64" t="s">
        <v>206</v>
      </c>
    </row>
    <row r="96" spans="1:18" s="31" customFormat="1" ht="24.95" customHeight="1" x14ac:dyDescent="0.15">
      <c r="A96" s="67">
        <v>11</v>
      </c>
      <c r="B96" s="67" t="s">
        <v>146</v>
      </c>
      <c r="C96" s="67" t="s">
        <v>67</v>
      </c>
      <c r="D96" s="67" t="s">
        <v>147</v>
      </c>
      <c r="E96" s="71">
        <v>9603</v>
      </c>
      <c r="F96" s="71">
        <v>5500</v>
      </c>
      <c r="G96" s="65" t="s">
        <v>100</v>
      </c>
      <c r="H96" s="65"/>
      <c r="I96" s="65"/>
      <c r="J96" s="65"/>
      <c r="K96" s="65"/>
      <c r="L96" s="65"/>
      <c r="M96" s="70" t="s">
        <v>103</v>
      </c>
      <c r="N96" s="32"/>
      <c r="O96" s="65"/>
      <c r="P96" s="65"/>
      <c r="Q96" s="65"/>
      <c r="R96" s="64" t="s">
        <v>206</v>
      </c>
    </row>
    <row r="97" spans="1:18" ht="24.95" customHeight="1" x14ac:dyDescent="0.15">
      <c r="A97" s="67">
        <v>74</v>
      </c>
      <c r="B97" s="67" t="s">
        <v>148</v>
      </c>
      <c r="C97" s="67" t="s">
        <v>66</v>
      </c>
      <c r="D97" s="67" t="s">
        <v>149</v>
      </c>
      <c r="E97" s="71">
        <v>2660</v>
      </c>
      <c r="F97" s="71">
        <f t="shared" si="5"/>
        <v>3990</v>
      </c>
      <c r="G97" s="65" t="s">
        <v>100</v>
      </c>
      <c r="H97" s="66"/>
      <c r="I97" s="65"/>
      <c r="J97" s="66"/>
      <c r="K97" s="66"/>
      <c r="L97" s="66"/>
      <c r="M97" s="66"/>
      <c r="N97" s="70" t="s">
        <v>103</v>
      </c>
      <c r="O97" s="66"/>
      <c r="P97" s="66"/>
      <c r="Q97" s="65"/>
      <c r="R97" s="64" t="s">
        <v>206</v>
      </c>
    </row>
    <row r="98" spans="1:18" ht="24.95" customHeight="1" x14ac:dyDescent="0.15">
      <c r="A98" s="67"/>
      <c r="B98" s="67" t="s">
        <v>139</v>
      </c>
      <c r="C98" s="67"/>
      <c r="D98" s="67"/>
      <c r="E98" s="71">
        <v>1480</v>
      </c>
      <c r="F98" s="71">
        <v>1480</v>
      </c>
      <c r="G98" s="65" t="s">
        <v>100</v>
      </c>
      <c r="H98" s="66"/>
      <c r="I98" s="65"/>
      <c r="J98" s="66"/>
      <c r="K98" s="66"/>
      <c r="L98" s="66"/>
      <c r="M98" s="66"/>
      <c r="N98" s="66"/>
      <c r="O98" s="66"/>
      <c r="P98" s="70" t="s">
        <v>103</v>
      </c>
      <c r="Q98" s="65"/>
      <c r="R98" s="64" t="s">
        <v>206</v>
      </c>
    </row>
    <row r="99" spans="1:18" ht="24.95" customHeight="1" x14ac:dyDescent="0.15">
      <c r="A99" s="67">
        <v>10</v>
      </c>
      <c r="B99" s="67" t="s">
        <v>51</v>
      </c>
      <c r="C99" s="67" t="s">
        <v>75</v>
      </c>
      <c r="D99" s="90" t="s">
        <v>80</v>
      </c>
      <c r="E99" s="71">
        <v>1070</v>
      </c>
      <c r="F99" s="71">
        <v>1070</v>
      </c>
      <c r="G99" s="65" t="s">
        <v>100</v>
      </c>
      <c r="H99" s="65"/>
      <c r="I99" s="65"/>
      <c r="J99" s="65"/>
      <c r="K99" s="65"/>
      <c r="L99" s="65"/>
      <c r="M99" s="70" t="s">
        <v>103</v>
      </c>
      <c r="N99" s="64"/>
      <c r="O99" s="65"/>
      <c r="P99" s="65"/>
      <c r="Q99" s="65"/>
      <c r="R99" s="64" t="s">
        <v>206</v>
      </c>
    </row>
    <row r="100" spans="1:18" s="62" customFormat="1" ht="24.95" customHeight="1" x14ac:dyDescent="0.15">
      <c r="A100" s="67">
        <v>21</v>
      </c>
      <c r="B100" s="67" t="s">
        <v>76</v>
      </c>
      <c r="C100" s="67" t="s">
        <v>67</v>
      </c>
      <c r="D100" s="67" t="s">
        <v>55</v>
      </c>
      <c r="E100" s="71">
        <v>1200</v>
      </c>
      <c r="F100" s="71">
        <f>1200*1.5</f>
        <v>1800</v>
      </c>
      <c r="G100" s="65" t="s">
        <v>100</v>
      </c>
      <c r="H100" s="65"/>
      <c r="I100" s="65"/>
      <c r="J100" s="65"/>
      <c r="K100" s="65"/>
      <c r="L100" s="64"/>
      <c r="M100" s="65"/>
      <c r="N100" s="65"/>
      <c r="O100" s="65"/>
      <c r="P100" s="70" t="s">
        <v>103</v>
      </c>
      <c r="Q100" s="65"/>
      <c r="R100" s="64" t="s">
        <v>206</v>
      </c>
    </row>
    <row r="101" spans="1:18" s="62" customFormat="1" ht="24.95" customHeight="1" x14ac:dyDescent="0.15">
      <c r="A101" s="59"/>
      <c r="B101" s="45"/>
      <c r="C101" s="59"/>
      <c r="D101" s="47"/>
      <c r="E101" s="46"/>
      <c r="F101" s="46"/>
      <c r="G101" s="44"/>
      <c r="H101" s="44"/>
      <c r="I101" s="44"/>
      <c r="J101" s="44"/>
      <c r="K101" s="44"/>
      <c r="L101" s="44"/>
      <c r="M101" s="59"/>
      <c r="N101" s="60"/>
      <c r="O101" s="44"/>
      <c r="P101" s="44"/>
      <c r="Q101" s="44"/>
    </row>
    <row r="102" spans="1:18" ht="20.100000000000001" customHeight="1" x14ac:dyDescent="0.15"/>
  </sheetData>
  <sortState ref="A7:AA116">
    <sortCondition ref="B7:B116"/>
  </sortState>
  <pageMargins left="0.11811023622047245" right="0.11811023622047245" top="0.19685039370078741" bottom="0.19685039370078741" header="0.31496062992125984" footer="0.31496062992125984"/>
  <pageSetup paperSize="8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N21" sqref="N21"/>
    </sheetView>
  </sheetViews>
  <sheetFormatPr defaultRowHeight="15" x14ac:dyDescent="0.25"/>
  <cols>
    <col min="1" max="1" width="26" customWidth="1"/>
    <col min="2" max="2" width="11" bestFit="1" customWidth="1"/>
    <col min="3" max="3" width="14.7109375" customWidth="1"/>
    <col min="4" max="4" width="11.42578125" bestFit="1" customWidth="1"/>
    <col min="5" max="5" width="11.140625" customWidth="1"/>
  </cols>
  <sheetData>
    <row r="1" spans="1:3" x14ac:dyDescent="0.25">
      <c r="A1" s="15" t="s">
        <v>114</v>
      </c>
    </row>
    <row r="2" spans="1:3" s="58" customFormat="1" x14ac:dyDescent="0.25">
      <c r="A2" s="15"/>
    </row>
    <row r="3" spans="1:3" s="58" customFormat="1" x14ac:dyDescent="0.25">
      <c r="A3" s="79"/>
      <c r="B3" s="79" t="s">
        <v>85</v>
      </c>
      <c r="C3" s="25" t="s">
        <v>113</v>
      </c>
    </row>
    <row r="4" spans="1:3" s="58" customFormat="1" x14ac:dyDescent="0.25">
      <c r="A4" s="38" t="s">
        <v>214</v>
      </c>
      <c r="B4" s="35">
        <f>'Oversigt bassiner'!E52</f>
        <v>1023</v>
      </c>
      <c r="C4" s="35">
        <v>95145</v>
      </c>
    </row>
    <row r="5" spans="1:3" s="58" customFormat="1" x14ac:dyDescent="0.25">
      <c r="A5" s="38" t="s">
        <v>213</v>
      </c>
      <c r="B5" s="35">
        <f>'Oversigt bassiner'!E53</f>
        <v>2159</v>
      </c>
      <c r="C5" s="35">
        <v>424061</v>
      </c>
    </row>
    <row r="6" spans="1:3" s="58" customFormat="1" x14ac:dyDescent="0.25">
      <c r="A6" s="97" t="s">
        <v>215</v>
      </c>
      <c r="B6" s="35">
        <f>'Oversigt bassiner'!E54</f>
        <v>3204</v>
      </c>
      <c r="C6" s="35">
        <v>98795</v>
      </c>
    </row>
    <row r="7" spans="1:3" s="58" customFormat="1" x14ac:dyDescent="0.25">
      <c r="A7" s="97" t="s">
        <v>216</v>
      </c>
      <c r="B7" s="35">
        <f>'Oversigt bassiner'!E69</f>
        <v>750</v>
      </c>
      <c r="C7" s="35">
        <v>62198</v>
      </c>
    </row>
    <row r="8" spans="1:3" s="58" customFormat="1" x14ac:dyDescent="0.25">
      <c r="A8" s="97" t="s">
        <v>217</v>
      </c>
      <c r="B8" s="35">
        <f>'Oversigt bassiner'!E70</f>
        <v>140</v>
      </c>
      <c r="C8" s="35">
        <v>185034</v>
      </c>
    </row>
    <row r="9" spans="1:3" s="58" customFormat="1" x14ac:dyDescent="0.25">
      <c r="A9" s="97" t="s">
        <v>218</v>
      </c>
      <c r="B9" s="35">
        <f>'Oversigt bassiner'!E61</f>
        <v>1460</v>
      </c>
      <c r="C9" s="35">
        <v>302467</v>
      </c>
    </row>
    <row r="10" spans="1:3" s="58" customFormat="1" x14ac:dyDescent="0.25">
      <c r="A10" s="24" t="s">
        <v>86</v>
      </c>
      <c r="B10" s="35">
        <f>SUM(B4:B9)</f>
        <v>8736</v>
      </c>
      <c r="C10" s="35">
        <f>SUM(C4:C9)</f>
        <v>1167700</v>
      </c>
    </row>
    <row r="11" spans="1:3" s="58" customFormat="1" x14ac:dyDescent="0.25">
      <c r="A11" s="79" t="s">
        <v>87</v>
      </c>
      <c r="B11" s="35"/>
      <c r="C11" s="35">
        <f>C10/$B$10</f>
        <v>133.66529304029305</v>
      </c>
    </row>
    <row r="12" spans="1:3" s="58" customFormat="1" x14ac:dyDescent="0.25">
      <c r="A12" s="96"/>
    </row>
    <row r="13" spans="1:3" s="58" customFormat="1" x14ac:dyDescent="0.25">
      <c r="A13" s="9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Forsyningssekr.</vt:lpstr>
      <vt:lpstr>Oversigt bassiner</vt:lpstr>
      <vt:lpstr>Omkostninger til genopretning</vt:lpstr>
    </vt:vector>
  </TitlesOfParts>
  <Company>Assens Forsyning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pafoalh</dc:creator>
  <cp:lastModifiedBy>Christophe Frosell</cp:lastModifiedBy>
  <cp:lastPrinted>2015-11-24T10:52:47Z</cp:lastPrinted>
  <dcterms:created xsi:type="dcterms:W3CDTF">2012-06-04T18:18:08Z</dcterms:created>
  <dcterms:modified xsi:type="dcterms:W3CDTF">2015-11-27T14:12:40Z</dcterms:modified>
</cp:coreProperties>
</file>