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2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E31" i="19" l="1"/>
  <c r="C36" i="19" l="1"/>
  <c r="E36" i="19" s="1"/>
  <c r="F47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46" i="7" s="1"/>
  <c r="F25" i="2" l="1"/>
  <c r="C9" i="10" s="1"/>
  <c r="C15" i="11" l="1"/>
  <c r="C29" i="8" s="1"/>
  <c r="C15" i="13"/>
  <c r="C27" i="8" s="1"/>
  <c r="C18" i="4"/>
  <c r="C25" i="8" s="1"/>
  <c r="C23" i="3"/>
  <c r="C23" i="8" s="1"/>
  <c r="F48" i="7"/>
  <c r="C18" i="8" s="1"/>
  <c r="C17" i="3"/>
  <c r="C22" i="8" s="1"/>
  <c r="C11" i="3"/>
  <c r="C21" i="8" s="1"/>
  <c r="C24" i="8"/>
  <c r="C10" i="10"/>
  <c r="C17" i="8" s="1"/>
  <c r="F27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<sst xmlns="http://schemas.openxmlformats.org/spreadsheetml/2006/main" count="584" uniqueCount="227">
  <si>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</si>
  <si>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</si>
  <si>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</si>
  <si>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</si>
  <si>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</si>
  <si>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</si>
  <si>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</si>
  <si>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</si>
  <si>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</si>
  <si>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</si>
  <si>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</si>
  <si>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</si>
  <si>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</si>
  <si>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</si>
  <si>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</si>
  <si>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</si>
  <si>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</si>
  <si>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</si>
  <si>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</si>
  <si>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</si>
  <si>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</si>
  <si>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</si>
  <si>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</si>
  <si>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</si>
  <si>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</si>
  <si>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</si>
  <si>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</si>
  <si>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</si>
  <si>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</si>
  <si>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</si>
  <si>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</si>
  <si>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</si>
  <si>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</si>
  <si>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</si>
  <si>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</si>
  <si>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</si>
  <si>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</si>
  <si>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</si>
  <si>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</si>
  <si>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</si>
  <si>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</si>
  <si>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</si>
  <si>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</si>
  <si>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</si>
  <si>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</si>
  <si>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</si>
  <si>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</si>
  <si>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</si>
  <si>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</si>
  <si>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</si>
  <si>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</si>
  <si>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</si>
  <si>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</si>
  <si>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</si>
  <si>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</si>
  <si>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</si>
  <si>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</si>
  <si>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</si>
  <si>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</si>
  <si>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</si>
  <si>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</si>
  <si>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</si>
  <si>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</si>
  <si>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</si>
  <si>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</si>
  <si>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</si>
  <si>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</si>
  <si>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</si>
  <si>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</si>
  <si>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</si>
  <si>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</si>
  <si>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</si>
  <si>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</si>
  <si>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</si>
  <si>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</si>
  <si>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</si>
  <si>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</si>
  <si>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</si>
  <si>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</si>
  <si>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</si>
  <si>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</si>
  <si>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</si>
  <si>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</si>
  <si>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</si>
  <si>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</si>
  <si>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</si>
  <si>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</si>
  <si>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</si>
  <si>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</si>
  <si>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</si>
  <si>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</si>
  <si>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</si>
  <si>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</si>
  <si>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</si>
  <si>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</si>
  <si>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</si>
  <si>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</si>
  <si>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</si>
  <si>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</si>
  <si>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</si>
  <si>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</si>
  <si>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</si>
  <si>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</si>
  <si>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</si>
  <si>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</si>
  <si>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</si>
  <si>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</si>
  <si>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</si>
  <si>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</si>
  <si>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</si>
  <si>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</si>
  <si>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</si>
  <si>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</si>
  <si>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</si>
  <si>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</si>
  <si>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</si>
  <si>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</si>
  <si>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</si>
  <si>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</si>
  <si>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</si>
  <si>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</si>
  <si>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</si>
  <si>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</si>
  <si>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</si>
  <si>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</si>
  <si>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</si>
  <si>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</si>
  <si>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</si>
  <si>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</si>
  <si>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</si>
  <si>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</si>
  <si>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</si>
  <si>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</si>
  <si>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</si>
  <si>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</si>
  <si>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</si>
  <si>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</si>
  <si>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</si>
  <si>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</si>
  <si>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</si>
  <si>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</si>
  <si>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</si>
  <si>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</si>
  <si>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</si>
  <si>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</si>
  <si>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</si>
  <si>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</si>
  <si>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</si>
  <si>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</si>
  <si>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</si>
  <si>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</si>
  <si>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</si>
  <si>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</si>
  <si>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</si>
  <si>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</si>
  <si>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</si>
  <si>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</si>
  <si>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</si>
  <si>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</si>
  <si>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</si>
  <si>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</si>
  <si>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</si>
  <si>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</si>
  <si>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</si>
  <si>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</si>
  <si>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</si>
  <si>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</si>
  <si>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</si>
  <si>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</si>
  <si>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</si>
  <si>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</si>
  <si>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</si>
  <si>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</si>
  <si>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</si>
  <si>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</si>
  <si>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</si>
  <si>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</si>
  <si>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</si>
  <si>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</si>
  <si>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</si>
  <si>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</si>
  <si>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</si>
  <si>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</si>
  <si>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</si>
  <si>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</si>
  <si>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</si>
  <si>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</si>
  <si>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</si>
  <si>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Ejendomsskatter</t>
  </si>
  <si>
    <t>Selskabsskatter</t>
  </si>
  <si>
    <t>Køb af ydelser og produkter, der er omfattet af prisloftreguleringen, hos et andet selskab</t>
  </si>
  <si>
    <t xml:space="preserve">Ledningsnet ≤ Ø 200 mm </t>
  </si>
  <si>
    <t xml:space="preserve">Ø 200 mm &lt; Ledningsnet ≤ Ø 500 mm </t>
  </si>
  <si>
    <t>Ø 500 mm &lt; Ledningsnet ≤ Ø 800 mm</t>
  </si>
  <si>
    <t>Brønde</t>
  </si>
  <si>
    <t>Stik</t>
  </si>
  <si>
    <t>Tryksatte minipumpestationer (husstandssystemer)</t>
  </si>
  <si>
    <t>Pumpestationer i brønde (&lt; 6,25 m2), Konstruktioner</t>
  </si>
  <si>
    <t>Pumpestationer i brønde (&lt; 6,25 m2), Mek/EL</t>
  </si>
  <si>
    <t>Pumpestationer i brønde (&lt; 6,25 m2), SRO</t>
  </si>
  <si>
    <t>Jordbassin Klasse A</t>
  </si>
  <si>
    <t>Mindre renseanlæg &lt; 5.000 PE uden mulighed for opdeling</t>
  </si>
  <si>
    <t>2014</t>
  </si>
  <si>
    <t>75</t>
  </si>
  <si>
    <t>30</t>
  </si>
  <si>
    <t>50</t>
  </si>
  <si>
    <t>20</t>
  </si>
  <si>
    <t>10</t>
  </si>
  <si>
    <t>40</t>
  </si>
  <si>
    <t>Strømpeforing ≤ Ø 200 mm</t>
  </si>
  <si>
    <t>Strømpeforing Ø 200 mm &lt; Ledningsnet ≤ Ø 500 mm</t>
  </si>
  <si>
    <t>Brønd - levetidsforlængelse</t>
  </si>
  <si>
    <t>SMS-tjeneste</t>
  </si>
  <si>
    <t>Rottebekæmpelse</t>
  </si>
  <si>
    <t>Andet, Svovlbrintebekæmpelse</t>
  </si>
  <si>
    <t>Andet, ledningsregistrering</t>
  </si>
  <si>
    <t>Andet, Fjernelse af regnvand fra Sønderby Sø</t>
  </si>
  <si>
    <t>2015</t>
  </si>
  <si>
    <t>Køretøjer, store lastvogne (&gt; 3.500 kg.)</t>
  </si>
  <si>
    <t>5</t>
  </si>
  <si>
    <t>Levetidsforlængelse af brønd</t>
  </si>
  <si>
    <t>2016</t>
  </si>
  <si>
    <t>Køretøjer, små lastvogne (&lt; 3.500 kg.)</t>
  </si>
  <si>
    <t>Brønd levetidsforlængelse</t>
  </si>
  <si>
    <t>Assens Spildevand AS</t>
  </si>
  <si>
    <t>S006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</si>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</sst>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9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Assens Spildevand AS</v>
      </c>
      <c r="B1" s="56"/>
      <c r="C1" s="56"/>
      <c r="D1" s="56"/>
      <c r="E1" s="56"/>
    </row>
    <row r="2" spans="1:5" x14ac:dyDescent="0.25">
      <c r="A2" s="222" t="str">
        <f>'1. Forside'!A2</f>
        <v>S006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212</v>
      </c>
      <c r="C7" s="51">
        <v>15000</v>
      </c>
      <c r="D7" s="191" t="s">
        <v>0</v>
      </c>
      <c r="E7" s="56"/>
    </row>
    <row r="8" spans="1:5" x14ac:dyDescent="0.25">
      <c r="A8" s="56"/>
      <c r="B8" s="213" t="s">
        <v>213</v>
      </c>
      <c r="C8" s="51">
        <v>154560</v>
      </c>
      <c r="D8" s="191" t="s">
        <v>0</v>
      </c>
      <c r="E8" s="56"/>
    </row>
    <row r="9" spans="1:5" x14ac:dyDescent="0.25">
      <c r="A9" s="56"/>
      <c r="B9" s="213" t="s">
        <v>214</v>
      </c>
      <c r="C9" s="51">
        <v>250000</v>
      </c>
      <c r="D9" s="191" t="s">
        <v>0</v>
      </c>
      <c r="E9" s="56"/>
    </row>
    <row r="10" spans="1:5" x14ac:dyDescent="0.25">
      <c r="A10" s="56"/>
      <c r="B10" s="213" t="s">
        <v>215</v>
      </c>
      <c r="C10" s="51">
        <v>2000000</v>
      </c>
      <c r="D10" s="191" t="s">
        <v>0</v>
      </c>
      <c r="E10" s="56"/>
    </row>
    <row r="11" spans="1:5" x14ac:dyDescent="0.25">
      <c r="A11" s="56"/>
      <c r="B11" s="213" t="s">
        <v>216</v>
      </c>
      <c r="C11" s="51">
        <v>0</v>
      </c>
      <c r="D11" s="191" t="s">
        <v>0</v>
      </c>
      <c r="E11" s="56"/>
    </row>
    <row r="12" spans="1:5" x14ac:dyDescent="0.25">
      <c r="A12" s="56"/>
      <c r="B12" s="54" t="s">
        <v>36</v>
      </c>
      <c r="C12" s="55">
        <f>SUM(C7:C11)</f>
        <v>2419560</v>
      </c>
      <c r="D12" s="192" t="s">
        <v>0</v>
      </c>
      <c r="E12" s="56"/>
    </row>
    <row r="13" spans="1:5" x14ac:dyDescent="0.25">
      <c r="A13" s="56"/>
      <c r="B13" s="56"/>
      <c r="C13" s="183"/>
      <c r="D13" s="56"/>
      <c r="E13" s="56"/>
    </row>
    <row r="14" spans="1:5" x14ac:dyDescent="0.25">
      <c r="A14" s="56"/>
      <c r="B14" s="56"/>
      <c r="C14" s="183"/>
      <c r="D14" s="56"/>
      <c r="E14" s="56"/>
    </row>
    <row r="15" spans="1:5" ht="27.2" customHeight="1" x14ac:dyDescent="0.25">
      <c r="A15" s="56"/>
      <c r="B15" s="20" t="s">
        <v>151</v>
      </c>
      <c r="C15" s="193"/>
      <c r="D15" s="190"/>
      <c r="E15" s="56"/>
    </row>
    <row r="16" spans="1:5" ht="16.7" customHeight="1" x14ac:dyDescent="0.25">
      <c r="A16" s="56"/>
      <c r="B16" s="108" t="s">
        <v>152</v>
      </c>
      <c r="C16" s="19">
        <v>3086334</v>
      </c>
      <c r="D16" s="153" t="s">
        <v>0</v>
      </c>
      <c r="E16" s="56"/>
    </row>
    <row r="17" spans="1:5" ht="16.7" customHeight="1" x14ac:dyDescent="0.25">
      <c r="A17" s="56"/>
      <c r="B17" s="108" t="s">
        <v>153</v>
      </c>
      <c r="C17" s="40">
        <v>3000000</v>
      </c>
      <c r="D17" s="153" t="s">
        <v>0</v>
      </c>
      <c r="E17" s="56"/>
    </row>
    <row r="18" spans="1:5" x14ac:dyDescent="0.25">
      <c r="A18" s="56"/>
      <c r="B18" s="28" t="s">
        <v>154</v>
      </c>
      <c r="C18" s="55">
        <f>C16-C17</f>
        <v>86334</v>
      </c>
      <c r="D18" s="155" t="s">
        <v>0</v>
      </c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x14ac:dyDescent="0.25">
      <c r="A20" s="56"/>
      <c r="B20" s="194"/>
      <c r="C20" s="56"/>
      <c r="D20" s="56"/>
      <c r="E20" s="56"/>
    </row>
    <row r="21" spans="1:5" ht="15.75" x14ac:dyDescent="0.25">
      <c r="A21" s="56"/>
      <c r="B21" s="194"/>
      <c r="C21" s="56"/>
      <c r="D21" s="56"/>
      <c r="E21" s="56"/>
    </row>
    <row r="22" spans="1:5" ht="15.75" hidden="1" x14ac:dyDescent="0.25">
      <c r="B22" s="195"/>
      <c r="E22" s="196"/>
    </row>
    <row r="23" spans="1:5" ht="15.75" hidden="1" x14ac:dyDescent="0.25">
      <c r="B23" s="196"/>
      <c r="C23" s="196"/>
    </row>
    <row r="24" spans="1:5" ht="15.75" hidden="1" x14ac:dyDescent="0.25">
      <c r="B24" s="196"/>
      <c r="E24" s="196"/>
    </row>
    <row r="25" spans="1:5" ht="15.75" hidden="1" x14ac:dyDescent="0.25">
      <c r="B25" s="196"/>
      <c r="D25" s="196"/>
    </row>
    <row r="26" spans="1:5" ht="15.75" hidden="1" x14ac:dyDescent="0.25">
      <c r="B26" s="196"/>
      <c r="C26" s="196"/>
    </row>
    <row r="27" spans="1:5" ht="15.75" hidden="1" x14ac:dyDescent="0.25">
      <c r="B27" s="196"/>
      <c r="C27" s="196"/>
    </row>
    <row r="28" spans="1:5" ht="15.75" hidden="1" x14ac:dyDescent="0.25">
      <c r="B28" s="196"/>
      <c r="D28" s="196"/>
    </row>
    <row r="29" spans="1:5" ht="15.75" hidden="1" x14ac:dyDescent="0.25">
      <c r="B29" s="196"/>
      <c r="D29" s="196"/>
    </row>
    <row r="30" spans="1:5" ht="15.75" hidden="1" x14ac:dyDescent="0.25">
      <c r="B30" s="196"/>
      <c r="D30" s="196"/>
    </row>
    <row r="31" spans="1:5" ht="15.75" hidden="1" x14ac:dyDescent="0.25">
      <c r="B31" s="195"/>
      <c r="C31" s="195"/>
    </row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6"/>
    </row>
    <row r="66" spans="1:5" ht="15.75" hidden="1" x14ac:dyDescent="0.25">
      <c r="B66" s="195"/>
    </row>
    <row r="67" spans="1:5" hidden="1" x14ac:dyDescent="0.25"/>
    <row r="68" spans="1:5" hidden="1" x14ac:dyDescent="0.25"/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>
      <c r="A75" s="186"/>
      <c r="B75" s="186"/>
      <c r="C75" s="186"/>
      <c r="D75" s="186"/>
      <c r="E75" s="186"/>
    </row>
    <row r="76" spans="1:5" hidden="1" x14ac:dyDescent="0.25"/>
    <row r="77" spans="1:5" hidden="1" x14ac:dyDescent="0.25"/>
    <row r="78" spans="1:5" hidden="1" x14ac:dyDescent="0.25"/>
    <row r="79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Assens Spildevand AS</v>
      </c>
      <c r="B1" s="26"/>
      <c r="C1" s="26"/>
      <c r="D1" s="26"/>
      <c r="E1" s="26"/>
    </row>
    <row r="2" spans="1:5" x14ac:dyDescent="0.25">
      <c r="A2" s="223" t="str">
        <f>'1. Forside'!A2</f>
        <v>S006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Assens Spildevand AS</v>
      </c>
      <c r="B1" s="26"/>
      <c r="C1" s="26"/>
      <c r="D1" s="26"/>
      <c r="E1" s="26"/>
    </row>
    <row r="2" spans="1:5" x14ac:dyDescent="0.25">
      <c r="A2" s="223" t="str">
        <f>'1. Forside'!A2</f>
        <v>S006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2190912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15000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2175912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1126750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966000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160750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Assens Spildevand AS</v>
      </c>
      <c r="B1" s="26"/>
      <c r="C1" s="26"/>
      <c r="D1" s="26"/>
      <c r="E1" s="26"/>
    </row>
    <row r="2" spans="1:5" x14ac:dyDescent="0.25">
      <c r="A2" s="223" t="str">
        <f>'1. Forside'!A2</f>
        <v>S006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-11568967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-11568967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Assens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84362794.782954991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42450630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2902677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-218493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1703500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46838314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5427048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5427048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-1212317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-41310000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-6525000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-49047317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3218045</v>
      </c>
      <c r="D27" s="79" t="s">
        <v>0</v>
      </c>
      <c r="E27" s="10">
        <f>IF(C27&lt;0,0,-C27)</f>
        <v>-3218045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83213939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83213939</v>
      </c>
      <c r="D36" s="79" t="s">
        <v>0</v>
      </c>
      <c r="E36" s="10">
        <f>-C36</f>
        <v>-83213939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-2069189.2170450091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Assens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S006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2230759</v>
      </c>
      <c r="D7" s="224" t="s">
        <v>0</v>
      </c>
      <c r="E7" s="225">
        <v>2484624</v>
      </c>
      <c r="F7" s="224" t="s">
        <v>0</v>
      </c>
      <c r="G7" s="225">
        <v>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2230759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2484624</v>
      </c>
      <c r="F11" s="228" t="s">
        <v>0</v>
      </c>
      <c r="G11" s="55">
        <f>E11+G7-G8-G9</f>
        <v>2484624</v>
      </c>
      <c r="H11" s="228" t="s">
        <v>0</v>
      </c>
      <c r="I11" s="55">
        <f>G11+I7-I8-I9</f>
        <v>2484624</v>
      </c>
      <c r="J11" s="228" t="s">
        <v>0</v>
      </c>
      <c r="K11" s="55">
        <f>K7-K8-K9+K10+I11</f>
        <v>2484624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Assens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12879180.216936363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-48940.884824358182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436604.20935414173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13266843.541466147</v>
      </c>
      <c r="D13" s="79" t="s">
        <v>0</v>
      </c>
      <c r="E13" s="6">
        <f>C13</f>
        <v>13266843.541466147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42505842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226</v>
      </c>
      <c r="C16" s="14">
        <f>'6. Gennemførte investeringer'!F27</f>
        <v>5226054.8069567271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-260341.84666666668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investeringer'!F48</f>
        <v>3390083.3333333335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50861638.293623395</v>
      </c>
      <c r="D19" s="79" t="s">
        <v>0</v>
      </c>
      <c r="E19" s="8">
        <f>C19</f>
        <v>50861638.293623395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27223000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66500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4449756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servicemål'!C12</f>
        <v>2419560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servicemål'!C18</f>
        <v>86334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2175912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160750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36581812</v>
      </c>
      <c r="D30" s="79" t="s">
        <v>0</v>
      </c>
      <c r="E30" s="6">
        <f>C30</f>
        <v>36581812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-2069189.2170450091</v>
      </c>
      <c r="D34" s="79" t="s">
        <v>0</v>
      </c>
      <c r="E34" s="12">
        <f>C34</f>
        <v>-2069189.2170450091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98641104.618044525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1668357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59.124698501606389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Assens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S006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12879180.216936363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12879180.216936363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12879180.216936363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-48940.884824358182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Assens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13266843.541466147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12830239.332112005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436604.20935414173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12879180.216936363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Assens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2016119547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42505842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42505842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Assens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S006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191</v>
      </c>
      <c r="C8" s="30" t="s">
        <v>202</v>
      </c>
      <c r="D8" s="31" t="s">
        <v>203</v>
      </c>
      <c r="E8" s="32">
        <v>11242155</v>
      </c>
      <c r="F8" s="34">
        <f t="shared" ref="F8" si="0">E8/D8</f>
        <v>149895.4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 t="s">
        <v>202</v>
      </c>
      <c r="D9" s="31" t="s">
        <v>203</v>
      </c>
      <c r="E9" s="32">
        <v>7309896</v>
      </c>
      <c r="F9" s="34">
        <f t="shared" ref="F9:F24" si="1">E9/D9</f>
        <v>97465.279999999999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 t="s">
        <v>202</v>
      </c>
      <c r="D10" s="31" t="s">
        <v>203</v>
      </c>
      <c r="E10" s="32">
        <v>1478393</v>
      </c>
      <c r="F10" s="34">
        <f t="shared" si="1"/>
        <v>19711.906666666666</v>
      </c>
      <c r="G10" s="35" t="s">
        <v>0</v>
      </c>
      <c r="H10" s="26"/>
    </row>
    <row r="11" spans="1:8" s="150" customFormat="1" x14ac:dyDescent="0.25">
      <c r="A11" s="26"/>
      <c r="B11" s="29" t="s">
        <v>194</v>
      </c>
      <c r="C11" s="30" t="s">
        <v>202</v>
      </c>
      <c r="D11" s="31" t="s">
        <v>203</v>
      </c>
      <c r="E11" s="32">
        <v>11656342</v>
      </c>
      <c r="F11" s="34">
        <f t="shared" si="1"/>
        <v>155417.89333333334</v>
      </c>
      <c r="G11" s="35" t="s">
        <v>0</v>
      </c>
      <c r="H11" s="26"/>
    </row>
    <row r="12" spans="1:8" s="150" customFormat="1" x14ac:dyDescent="0.25">
      <c r="A12" s="26"/>
      <c r="B12" s="29" t="s">
        <v>195</v>
      </c>
      <c r="C12" s="30" t="s">
        <v>202</v>
      </c>
      <c r="D12" s="31" t="s">
        <v>203</v>
      </c>
      <c r="E12" s="32">
        <v>5810000</v>
      </c>
      <c r="F12" s="34">
        <f t="shared" si="1"/>
        <v>77466.666666666672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 t="s">
        <v>202</v>
      </c>
      <c r="D13" s="31" t="s">
        <v>204</v>
      </c>
      <c r="E13" s="32">
        <v>535599</v>
      </c>
      <c r="F13" s="34">
        <f t="shared" si="1"/>
        <v>17853.3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 t="s">
        <v>202</v>
      </c>
      <c r="D14" s="31" t="s">
        <v>205</v>
      </c>
      <c r="E14" s="32">
        <v>2083609</v>
      </c>
      <c r="F14" s="34">
        <f t="shared" si="1"/>
        <v>41672.18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 t="s">
        <v>202</v>
      </c>
      <c r="D15" s="31" t="s">
        <v>206</v>
      </c>
      <c r="E15" s="32">
        <v>1217866</v>
      </c>
      <c r="F15" s="34">
        <f t="shared" si="1"/>
        <v>60893.3</v>
      </c>
      <c r="G15" s="35" t="s">
        <v>0</v>
      </c>
      <c r="H15" s="26"/>
    </row>
    <row r="16" spans="1:8" s="150" customFormat="1" x14ac:dyDescent="0.25">
      <c r="A16" s="26"/>
      <c r="B16" s="29" t="s">
        <v>199</v>
      </c>
      <c r="C16" s="30" t="s">
        <v>202</v>
      </c>
      <c r="D16" s="31" t="s">
        <v>207</v>
      </c>
      <c r="E16" s="32">
        <v>590197</v>
      </c>
      <c r="F16" s="34">
        <f t="shared" si="1"/>
        <v>59019.7</v>
      </c>
      <c r="G16" s="35" t="s">
        <v>0</v>
      </c>
      <c r="H16" s="26"/>
    </row>
    <row r="17" spans="1:8" s="150" customFormat="1" x14ac:dyDescent="0.25">
      <c r="A17" s="26"/>
      <c r="B17" s="29" t="s">
        <v>200</v>
      </c>
      <c r="C17" s="30" t="s">
        <v>202</v>
      </c>
      <c r="D17" s="31" t="s">
        <v>205</v>
      </c>
      <c r="E17" s="32">
        <v>659492</v>
      </c>
      <c r="F17" s="34">
        <f t="shared" si="1"/>
        <v>13189.84</v>
      </c>
      <c r="G17" s="35" t="s">
        <v>0</v>
      </c>
      <c r="H17" s="26"/>
    </row>
    <row r="18" spans="1:8" s="150" customFormat="1" x14ac:dyDescent="0.25">
      <c r="A18" s="26"/>
      <c r="B18" s="29" t="s">
        <v>201</v>
      </c>
      <c r="C18" s="30" t="s">
        <v>202</v>
      </c>
      <c r="D18" s="31" t="s">
        <v>208</v>
      </c>
      <c r="E18" s="32">
        <v>176000</v>
      </c>
      <c r="F18" s="34">
        <f t="shared" si="1"/>
        <v>4400</v>
      </c>
      <c r="G18" s="35" t="s">
        <v>0</v>
      </c>
      <c r="H18" s="26"/>
    </row>
    <row r="19" spans="1:8" s="150" customFormat="1" x14ac:dyDescent="0.25">
      <c r="A19" s="26"/>
      <c r="B19" s="29" t="s">
        <v>209</v>
      </c>
      <c r="C19" s="30" t="s">
        <v>202</v>
      </c>
      <c r="D19" s="31" t="s">
        <v>205</v>
      </c>
      <c r="E19" s="32">
        <v>449393</v>
      </c>
      <c r="F19" s="34">
        <f t="shared" si="1"/>
        <v>8987.86</v>
      </c>
      <c r="G19" s="35" t="s">
        <v>0</v>
      </c>
      <c r="H19" s="26"/>
    </row>
    <row r="20" spans="1:8" s="150" customFormat="1" x14ac:dyDescent="0.25">
      <c r="A20" s="26"/>
      <c r="B20" s="29" t="s">
        <v>210</v>
      </c>
      <c r="C20" s="30" t="s">
        <v>202</v>
      </c>
      <c r="D20" s="31" t="s">
        <v>205</v>
      </c>
      <c r="E20" s="32">
        <v>4800700</v>
      </c>
      <c r="F20" s="34">
        <f t="shared" si="1"/>
        <v>96014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 t="s">
        <v>202</v>
      </c>
      <c r="D21" s="31" t="s">
        <v>207</v>
      </c>
      <c r="E21" s="32">
        <v>1359000</v>
      </c>
      <c r="F21" s="34">
        <f t="shared" si="1"/>
        <v>135900</v>
      </c>
      <c r="G21" s="35" t="s">
        <v>0</v>
      </c>
      <c r="H21" s="26"/>
    </row>
    <row r="22" spans="1:8" s="150" customFormat="1" x14ac:dyDescent="0.25">
      <c r="A22" s="26"/>
      <c r="B22" s="29" t="s">
        <v>198</v>
      </c>
      <c r="C22" s="30" t="s">
        <v>202</v>
      </c>
      <c r="D22" s="31" t="s">
        <v>206</v>
      </c>
      <c r="E22" s="32">
        <v>154362</v>
      </c>
      <c r="F22" s="34">
        <f t="shared" si="1"/>
        <v>7718.1</v>
      </c>
      <c r="G22" s="35" t="s">
        <v>0</v>
      </c>
      <c r="H22" s="26"/>
    </row>
    <row r="23" spans="1:8" s="150" customFormat="1" x14ac:dyDescent="0.25">
      <c r="A23" s="26"/>
      <c r="B23" s="29" t="s">
        <v>199</v>
      </c>
      <c r="C23" s="30" t="s">
        <v>202</v>
      </c>
      <c r="D23" s="31" t="s">
        <v>207</v>
      </c>
      <c r="E23" s="32">
        <v>223674</v>
      </c>
      <c r="F23" s="34">
        <f t="shared" si="1"/>
        <v>22367.4</v>
      </c>
      <c r="G23" s="35" t="s">
        <v>0</v>
      </c>
      <c r="H23" s="26"/>
    </row>
    <row r="24" spans="1:8" s="150" customFormat="1" x14ac:dyDescent="0.25">
      <c r="A24" s="26"/>
      <c r="B24" s="29" t="s">
        <v>211</v>
      </c>
      <c r="C24" s="30" t="s">
        <v>202</v>
      </c>
      <c r="D24" s="31" t="s">
        <v>208</v>
      </c>
      <c r="E24" s="32">
        <v>1812970</v>
      </c>
      <c r="F24" s="34">
        <f t="shared" si="1"/>
        <v>45324.25</v>
      </c>
      <c r="G24" s="35" t="s">
        <v>0</v>
      </c>
      <c r="H24" s="26"/>
    </row>
    <row r="25" spans="1:8" s="150" customFormat="1" x14ac:dyDescent="0.25">
      <c r="A25" s="26"/>
      <c r="B25" s="23" t="s">
        <v>72</v>
      </c>
      <c r="C25" s="160"/>
      <c r="D25" s="160"/>
      <c r="E25" s="160"/>
      <c r="F25" s="36">
        <f>SUM(F8:F24)</f>
        <v>1013297.0766666667</v>
      </c>
      <c r="G25" s="37" t="s">
        <v>0</v>
      </c>
      <c r="H25" s="26"/>
    </row>
    <row r="26" spans="1:8" s="150" customFormat="1" x14ac:dyDescent="0.25">
      <c r="A26" s="26"/>
      <c r="B26" s="107" t="s">
        <v>136</v>
      </c>
      <c r="C26" s="161"/>
      <c r="D26" s="161"/>
      <c r="E26" s="161"/>
      <c r="F26" s="66">
        <v>4212757.7302900609</v>
      </c>
      <c r="G26" s="37" t="s">
        <v>0</v>
      </c>
      <c r="H26" s="26"/>
    </row>
    <row r="27" spans="1:8" s="150" customFormat="1" x14ac:dyDescent="0.25">
      <c r="A27" s="26"/>
      <c r="B27" s="39" t="s">
        <v>69</v>
      </c>
      <c r="C27" s="162"/>
      <c r="D27" s="162"/>
      <c r="E27" s="163"/>
      <c r="F27" s="38">
        <f>F25+F26</f>
        <v>5226054.8069567271</v>
      </c>
      <c r="G27" s="38" t="s">
        <v>0</v>
      </c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t="14.45" hidden="1" customHeight="1" x14ac:dyDescent="0.25"/>
    <row r="35" s="150" customFormat="1" ht="14.4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Assens Spildevand AS</v>
      </c>
      <c r="B1" s="164"/>
      <c r="C1" s="164"/>
      <c r="D1" s="164"/>
      <c r="E1" s="164"/>
    </row>
    <row r="2" spans="1:5" x14ac:dyDescent="0.25">
      <c r="A2" s="1" t="str">
        <f>'1. Forside'!A2</f>
        <v>S006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843333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1443603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investeringer'!F25</f>
        <v>1013297.0766666667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-260341.84666666668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2"/>
  <sheetViews>
    <sheetView view="pageLayout" topLeftCell="A13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Assens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S006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 t="s">
        <v>217</v>
      </c>
      <c r="D8" s="31" t="s">
        <v>203</v>
      </c>
      <c r="E8" s="32">
        <v>8900000</v>
      </c>
      <c r="F8" s="45">
        <f>E8/D8</f>
        <v>118666.66666666667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 t="s">
        <v>217</v>
      </c>
      <c r="D9" s="31" t="s">
        <v>203</v>
      </c>
      <c r="E9" s="32">
        <v>17000000</v>
      </c>
      <c r="F9" s="45">
        <f t="shared" ref="F9:F45" si="0">E9/D9</f>
        <v>226666.66666666666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 t="s">
        <v>217</v>
      </c>
      <c r="D10" s="31" t="s">
        <v>203</v>
      </c>
      <c r="E10" s="32">
        <v>2000000</v>
      </c>
      <c r="F10" s="45">
        <f t="shared" si="0"/>
        <v>26666.666666666668</v>
      </c>
      <c r="G10" s="35" t="s">
        <v>0</v>
      </c>
      <c r="H10" s="26"/>
    </row>
    <row r="11" spans="1:8" s="150" customFormat="1" x14ac:dyDescent="0.25">
      <c r="A11" s="26"/>
      <c r="B11" s="29" t="s">
        <v>194</v>
      </c>
      <c r="C11" s="30" t="s">
        <v>217</v>
      </c>
      <c r="D11" s="31" t="s">
        <v>203</v>
      </c>
      <c r="E11" s="32">
        <v>7000000</v>
      </c>
      <c r="F11" s="45">
        <f t="shared" si="0"/>
        <v>93333.333333333328</v>
      </c>
      <c r="G11" s="35" t="s">
        <v>0</v>
      </c>
      <c r="H11" s="26"/>
    </row>
    <row r="12" spans="1:8" s="150" customFormat="1" x14ac:dyDescent="0.25">
      <c r="A12" s="26"/>
      <c r="B12" s="29" t="s">
        <v>195</v>
      </c>
      <c r="C12" s="30" t="s">
        <v>217</v>
      </c>
      <c r="D12" s="31" t="s">
        <v>203</v>
      </c>
      <c r="E12" s="32">
        <v>3500000</v>
      </c>
      <c r="F12" s="45">
        <f t="shared" si="0"/>
        <v>46666.666666666664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 t="s">
        <v>217</v>
      </c>
      <c r="D13" s="31" t="s">
        <v>204</v>
      </c>
      <c r="E13" s="32">
        <v>700000</v>
      </c>
      <c r="F13" s="45">
        <f t="shared" si="0"/>
        <v>23333.333333333332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 t="s">
        <v>217</v>
      </c>
      <c r="D14" s="31" t="s">
        <v>205</v>
      </c>
      <c r="E14" s="32">
        <v>2350000</v>
      </c>
      <c r="F14" s="45">
        <f t="shared" si="0"/>
        <v>47000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 t="s">
        <v>217</v>
      </c>
      <c r="D15" s="31" t="s">
        <v>206</v>
      </c>
      <c r="E15" s="32">
        <v>1175000</v>
      </c>
      <c r="F15" s="45">
        <f t="shared" si="0"/>
        <v>58750</v>
      </c>
      <c r="G15" s="35" t="s">
        <v>0</v>
      </c>
      <c r="H15" s="26"/>
    </row>
    <row r="16" spans="1:8" s="150" customFormat="1" x14ac:dyDescent="0.25">
      <c r="A16" s="26"/>
      <c r="B16" s="29" t="s">
        <v>201</v>
      </c>
      <c r="C16" s="30" t="s">
        <v>217</v>
      </c>
      <c r="D16" s="31" t="s">
        <v>208</v>
      </c>
      <c r="E16" s="32">
        <v>1500000</v>
      </c>
      <c r="F16" s="45">
        <f t="shared" si="0"/>
        <v>37500</v>
      </c>
      <c r="G16" s="35" t="s">
        <v>0</v>
      </c>
      <c r="H16" s="26"/>
    </row>
    <row r="17" spans="1:8" s="150" customFormat="1" x14ac:dyDescent="0.25">
      <c r="A17" s="26"/>
      <c r="B17" s="29" t="s">
        <v>199</v>
      </c>
      <c r="C17" s="30" t="s">
        <v>217</v>
      </c>
      <c r="D17" s="31" t="s">
        <v>207</v>
      </c>
      <c r="E17" s="32">
        <v>1175000</v>
      </c>
      <c r="F17" s="45">
        <f t="shared" si="0"/>
        <v>117500</v>
      </c>
      <c r="G17" s="35" t="s">
        <v>0</v>
      </c>
      <c r="H17" s="26"/>
    </row>
    <row r="18" spans="1:8" s="150" customFormat="1" x14ac:dyDescent="0.25">
      <c r="A18" s="26"/>
      <c r="B18" s="29" t="s">
        <v>200</v>
      </c>
      <c r="C18" s="30" t="s">
        <v>217</v>
      </c>
      <c r="D18" s="31" t="s">
        <v>205</v>
      </c>
      <c r="E18" s="32">
        <v>4000000</v>
      </c>
      <c r="F18" s="45">
        <f t="shared" si="0"/>
        <v>80000</v>
      </c>
      <c r="G18" s="35" t="s">
        <v>0</v>
      </c>
      <c r="H18" s="26"/>
    </row>
    <row r="19" spans="1:8" s="150" customFormat="1" x14ac:dyDescent="0.25">
      <c r="A19" s="26"/>
      <c r="B19" s="29" t="s">
        <v>218</v>
      </c>
      <c r="C19" s="30" t="s">
        <v>217</v>
      </c>
      <c r="D19" s="31" t="s">
        <v>219</v>
      </c>
      <c r="E19" s="32">
        <v>1700000</v>
      </c>
      <c r="F19" s="45">
        <f t="shared" si="0"/>
        <v>340000</v>
      </c>
      <c r="G19" s="35" t="s">
        <v>0</v>
      </c>
      <c r="H19" s="26"/>
    </row>
    <row r="20" spans="1:8" s="150" customFormat="1" x14ac:dyDescent="0.25">
      <c r="A20" s="26"/>
      <c r="B20" s="29" t="s">
        <v>209</v>
      </c>
      <c r="C20" s="30" t="s">
        <v>217</v>
      </c>
      <c r="D20" s="31" t="s">
        <v>205</v>
      </c>
      <c r="E20" s="32">
        <v>7500000</v>
      </c>
      <c r="F20" s="45">
        <f t="shared" si="0"/>
        <v>150000</v>
      </c>
      <c r="G20" s="35" t="s">
        <v>0</v>
      </c>
      <c r="H20" s="26"/>
    </row>
    <row r="21" spans="1:8" s="150" customFormat="1" x14ac:dyDescent="0.25">
      <c r="A21" s="26"/>
      <c r="B21" s="29" t="s">
        <v>210</v>
      </c>
      <c r="C21" s="30" t="s">
        <v>217</v>
      </c>
      <c r="D21" s="31" t="s">
        <v>205</v>
      </c>
      <c r="E21" s="32">
        <v>7500000</v>
      </c>
      <c r="F21" s="45">
        <f t="shared" si="0"/>
        <v>150000</v>
      </c>
      <c r="G21" s="35" t="s">
        <v>0</v>
      </c>
      <c r="H21" s="26"/>
    </row>
    <row r="22" spans="1:8" s="150" customFormat="1" x14ac:dyDescent="0.25">
      <c r="A22" s="26"/>
      <c r="B22" s="29" t="s">
        <v>223</v>
      </c>
      <c r="C22" s="30" t="s">
        <v>217</v>
      </c>
      <c r="D22" s="31" t="s">
        <v>208</v>
      </c>
      <c r="E22" s="32">
        <v>1500000</v>
      </c>
      <c r="F22" s="45">
        <f t="shared" si="0"/>
        <v>37500</v>
      </c>
      <c r="G22" s="35" t="s">
        <v>0</v>
      </c>
      <c r="H22" s="26"/>
    </row>
    <row r="23" spans="1:8" s="150" customFormat="1" x14ac:dyDescent="0.25">
      <c r="A23" s="26"/>
      <c r="B23" s="29" t="s">
        <v>200</v>
      </c>
      <c r="C23" s="30" t="s">
        <v>217</v>
      </c>
      <c r="D23" s="31" t="s">
        <v>207</v>
      </c>
      <c r="E23" s="32">
        <v>1000000</v>
      </c>
      <c r="F23" s="45">
        <f t="shared" si="0"/>
        <v>100000</v>
      </c>
      <c r="G23" s="35" t="s">
        <v>0</v>
      </c>
      <c r="H23" s="26"/>
    </row>
    <row r="24" spans="1:8" s="150" customFormat="1" x14ac:dyDescent="0.25">
      <c r="A24" s="26"/>
      <c r="B24" s="29" t="s">
        <v>197</v>
      </c>
      <c r="C24" s="30" t="s">
        <v>217</v>
      </c>
      <c r="D24" s="31" t="s">
        <v>206</v>
      </c>
      <c r="E24" s="32">
        <v>500000</v>
      </c>
      <c r="F24" s="45">
        <f t="shared" si="0"/>
        <v>25000</v>
      </c>
      <c r="G24" s="35" t="s">
        <v>0</v>
      </c>
      <c r="H24" s="26"/>
    </row>
    <row r="25" spans="1:8" s="150" customFormat="1" x14ac:dyDescent="0.25">
      <c r="A25" s="26"/>
      <c r="B25" s="29" t="s">
        <v>198</v>
      </c>
      <c r="C25" s="30" t="s">
        <v>217</v>
      </c>
      <c r="D25" s="31" t="s">
        <v>206</v>
      </c>
      <c r="E25" s="32">
        <v>500000</v>
      </c>
      <c r="F25" s="45">
        <f t="shared" si="0"/>
        <v>25000</v>
      </c>
      <c r="G25" s="35" t="s">
        <v>0</v>
      </c>
      <c r="H25" s="26"/>
    </row>
    <row r="26" spans="1:8" s="150" customFormat="1" x14ac:dyDescent="0.25">
      <c r="A26" s="26"/>
      <c r="B26" s="29" t="s">
        <v>199</v>
      </c>
      <c r="C26" s="30" t="s">
        <v>217</v>
      </c>
      <c r="D26" s="31" t="s">
        <v>207</v>
      </c>
      <c r="E26" s="32">
        <v>500000</v>
      </c>
      <c r="F26" s="45">
        <f t="shared" si="0"/>
        <v>50000</v>
      </c>
      <c r="G26" s="35" t="s">
        <v>0</v>
      </c>
      <c r="H26" s="26"/>
    </row>
    <row r="27" spans="1:8" s="150" customFormat="1" x14ac:dyDescent="0.25">
      <c r="A27" s="26"/>
      <c r="B27" s="29" t="s">
        <v>191</v>
      </c>
      <c r="C27" s="30" t="s">
        <v>221</v>
      </c>
      <c r="D27" s="31" t="s">
        <v>203</v>
      </c>
      <c r="E27" s="32">
        <v>13900000</v>
      </c>
      <c r="F27" s="45">
        <f t="shared" si="0"/>
        <v>185333.33333333334</v>
      </c>
      <c r="G27" s="35" t="s">
        <v>0</v>
      </c>
      <c r="H27" s="26"/>
    </row>
    <row r="28" spans="1:8" s="150" customFormat="1" x14ac:dyDescent="0.25">
      <c r="A28" s="26"/>
      <c r="B28" s="29" t="s">
        <v>192</v>
      </c>
      <c r="C28" s="30" t="s">
        <v>221</v>
      </c>
      <c r="D28" s="31" t="s">
        <v>203</v>
      </c>
      <c r="E28" s="32">
        <v>31600000</v>
      </c>
      <c r="F28" s="45">
        <f t="shared" si="0"/>
        <v>421333.33333333331</v>
      </c>
      <c r="G28" s="35" t="s">
        <v>0</v>
      </c>
      <c r="H28" s="26"/>
    </row>
    <row r="29" spans="1:8" s="150" customFormat="1" x14ac:dyDescent="0.25">
      <c r="A29" s="26"/>
      <c r="B29" s="29" t="s">
        <v>193</v>
      </c>
      <c r="C29" s="30" t="s">
        <v>221</v>
      </c>
      <c r="D29" s="31" t="s">
        <v>203</v>
      </c>
      <c r="E29" s="32">
        <v>100000</v>
      </c>
      <c r="F29" s="45">
        <f t="shared" si="0"/>
        <v>1333.3333333333333</v>
      </c>
      <c r="G29" s="35" t="s">
        <v>0</v>
      </c>
      <c r="H29" s="26"/>
    </row>
    <row r="30" spans="1:8" s="150" customFormat="1" x14ac:dyDescent="0.25">
      <c r="A30" s="26"/>
      <c r="B30" s="29" t="s">
        <v>194</v>
      </c>
      <c r="C30" s="30" t="s">
        <v>221</v>
      </c>
      <c r="D30" s="31" t="s">
        <v>203</v>
      </c>
      <c r="E30" s="32">
        <v>10700000</v>
      </c>
      <c r="F30" s="45">
        <f t="shared" si="0"/>
        <v>142666.66666666666</v>
      </c>
      <c r="G30" s="35" t="s">
        <v>0</v>
      </c>
      <c r="H30" s="26"/>
    </row>
    <row r="31" spans="1:8" s="150" customFormat="1" x14ac:dyDescent="0.25">
      <c r="A31" s="26"/>
      <c r="B31" s="29" t="s">
        <v>195</v>
      </c>
      <c r="C31" s="30" t="s">
        <v>221</v>
      </c>
      <c r="D31" s="31" t="s">
        <v>203</v>
      </c>
      <c r="E31" s="32">
        <v>5000000</v>
      </c>
      <c r="F31" s="45">
        <f t="shared" si="0"/>
        <v>66666.666666666672</v>
      </c>
      <c r="G31" s="35" t="s">
        <v>0</v>
      </c>
      <c r="H31" s="26"/>
    </row>
    <row r="32" spans="1:8" s="150" customFormat="1" x14ac:dyDescent="0.25">
      <c r="A32" s="26"/>
      <c r="B32" s="29" t="s">
        <v>196</v>
      </c>
      <c r="C32" s="30" t="s">
        <v>221</v>
      </c>
      <c r="D32" s="31" t="s">
        <v>204</v>
      </c>
      <c r="E32" s="32">
        <v>800000</v>
      </c>
      <c r="F32" s="45">
        <f t="shared" si="0"/>
        <v>26666.666666666668</v>
      </c>
      <c r="G32" s="35" t="s">
        <v>0</v>
      </c>
      <c r="H32" s="26"/>
    </row>
    <row r="33" spans="1:8" s="150" customFormat="1" x14ac:dyDescent="0.25">
      <c r="A33" s="26"/>
      <c r="B33" s="29" t="s">
        <v>197</v>
      </c>
      <c r="C33" s="30" t="s">
        <v>221</v>
      </c>
      <c r="D33" s="31" t="s">
        <v>205</v>
      </c>
      <c r="E33" s="32">
        <v>2400000</v>
      </c>
      <c r="F33" s="45">
        <f t="shared" si="0"/>
        <v>48000</v>
      </c>
      <c r="G33" s="35" t="s">
        <v>0</v>
      </c>
      <c r="H33" s="26"/>
    </row>
    <row r="34" spans="1:8" s="150" customFormat="1" x14ac:dyDescent="0.25">
      <c r="A34" s="26"/>
      <c r="B34" s="29" t="s">
        <v>201</v>
      </c>
      <c r="C34" s="30" t="s">
        <v>221</v>
      </c>
      <c r="D34" s="31" t="s">
        <v>208</v>
      </c>
      <c r="E34" s="32">
        <v>1000000</v>
      </c>
      <c r="F34" s="45">
        <f t="shared" si="0"/>
        <v>25000</v>
      </c>
      <c r="G34" s="35" t="s">
        <v>0</v>
      </c>
      <c r="H34" s="26"/>
    </row>
    <row r="35" spans="1:8" s="150" customFormat="1" x14ac:dyDescent="0.25">
      <c r="A35" s="26"/>
      <c r="B35" s="29" t="s">
        <v>198</v>
      </c>
      <c r="C35" s="30" t="s">
        <v>221</v>
      </c>
      <c r="D35" s="31" t="s">
        <v>206</v>
      </c>
      <c r="E35" s="32">
        <v>1200000</v>
      </c>
      <c r="F35" s="45">
        <f t="shared" si="0"/>
        <v>60000</v>
      </c>
      <c r="G35" s="35" t="s">
        <v>0</v>
      </c>
      <c r="H35" s="26"/>
    </row>
    <row r="36" spans="1:8" s="150" customFormat="1" x14ac:dyDescent="0.25">
      <c r="A36" s="26"/>
      <c r="B36" s="29" t="s">
        <v>199</v>
      </c>
      <c r="C36" s="30" t="s">
        <v>221</v>
      </c>
      <c r="D36" s="31" t="s">
        <v>207</v>
      </c>
      <c r="E36" s="32">
        <v>1200000</v>
      </c>
      <c r="F36" s="45">
        <f t="shared" si="0"/>
        <v>120000</v>
      </c>
      <c r="G36" s="35" t="s">
        <v>0</v>
      </c>
      <c r="H36" s="26"/>
    </row>
    <row r="37" spans="1:8" s="150" customFormat="1" x14ac:dyDescent="0.25">
      <c r="A37" s="26"/>
      <c r="B37" s="29" t="s">
        <v>200</v>
      </c>
      <c r="C37" s="30" t="s">
        <v>221</v>
      </c>
      <c r="D37" s="31" t="s">
        <v>205</v>
      </c>
      <c r="E37" s="32">
        <v>7600000</v>
      </c>
      <c r="F37" s="45">
        <f t="shared" si="0"/>
        <v>152000</v>
      </c>
      <c r="G37" s="35" t="s">
        <v>0</v>
      </c>
      <c r="H37" s="26"/>
    </row>
    <row r="38" spans="1:8" s="150" customFormat="1" x14ac:dyDescent="0.25">
      <c r="A38" s="26"/>
      <c r="B38" s="29" t="s">
        <v>222</v>
      </c>
      <c r="C38" s="30" t="s">
        <v>221</v>
      </c>
      <c r="D38" s="31" t="s">
        <v>219</v>
      </c>
      <c r="E38" s="32">
        <v>500000</v>
      </c>
      <c r="F38" s="45">
        <f t="shared" si="0"/>
        <v>100000</v>
      </c>
      <c r="G38" s="35" t="s">
        <v>0</v>
      </c>
      <c r="H38" s="26"/>
    </row>
    <row r="39" spans="1:8" s="150" customFormat="1" x14ac:dyDescent="0.25">
      <c r="A39" s="26"/>
      <c r="B39" s="29" t="s">
        <v>209</v>
      </c>
      <c r="C39" s="30" t="s">
        <v>221</v>
      </c>
      <c r="D39" s="31" t="s">
        <v>205</v>
      </c>
      <c r="E39" s="32">
        <v>2500000</v>
      </c>
      <c r="F39" s="45">
        <f t="shared" si="0"/>
        <v>50000</v>
      </c>
      <c r="G39" s="35" t="s">
        <v>0</v>
      </c>
      <c r="H39" s="26"/>
    </row>
    <row r="40" spans="1:8" s="150" customFormat="1" x14ac:dyDescent="0.25">
      <c r="A40" s="26"/>
      <c r="B40" s="29" t="s">
        <v>210</v>
      </c>
      <c r="C40" s="30" t="s">
        <v>221</v>
      </c>
      <c r="D40" s="31" t="s">
        <v>205</v>
      </c>
      <c r="E40" s="32">
        <v>2500000</v>
      </c>
      <c r="F40" s="45">
        <f t="shared" si="0"/>
        <v>50000</v>
      </c>
      <c r="G40" s="35" t="s">
        <v>0</v>
      </c>
      <c r="H40" s="26"/>
    </row>
    <row r="41" spans="1:8" s="150" customFormat="1" x14ac:dyDescent="0.25">
      <c r="A41" s="26"/>
      <c r="B41" s="29" t="s">
        <v>220</v>
      </c>
      <c r="C41" s="30" t="s">
        <v>221</v>
      </c>
      <c r="D41" s="31" t="s">
        <v>208</v>
      </c>
      <c r="E41" s="32">
        <v>1000000</v>
      </c>
      <c r="F41" s="45">
        <f t="shared" si="0"/>
        <v>25000</v>
      </c>
      <c r="G41" s="35" t="s">
        <v>0</v>
      </c>
      <c r="H41" s="26"/>
    </row>
    <row r="42" spans="1:8" s="150" customFormat="1" x14ac:dyDescent="0.25">
      <c r="A42" s="26"/>
      <c r="B42" s="29" t="s">
        <v>200</v>
      </c>
      <c r="C42" s="30" t="s">
        <v>221</v>
      </c>
      <c r="D42" s="31" t="s">
        <v>207</v>
      </c>
      <c r="E42" s="32">
        <v>1000000</v>
      </c>
      <c r="F42" s="45">
        <f t="shared" si="0"/>
        <v>100000</v>
      </c>
      <c r="G42" s="35" t="s">
        <v>0</v>
      </c>
      <c r="H42" s="26"/>
    </row>
    <row r="43" spans="1:8" s="150" customFormat="1" x14ac:dyDescent="0.25">
      <c r="A43" s="26"/>
      <c r="B43" s="29" t="s">
        <v>197</v>
      </c>
      <c r="C43" s="30" t="s">
        <v>221</v>
      </c>
      <c r="D43" s="31" t="s">
        <v>206</v>
      </c>
      <c r="E43" s="32">
        <v>500000</v>
      </c>
      <c r="F43" s="45">
        <f t="shared" si="0"/>
        <v>25000</v>
      </c>
      <c r="G43" s="35" t="s">
        <v>0</v>
      </c>
      <c r="H43" s="26"/>
    </row>
    <row r="44" spans="1:8" s="150" customFormat="1" x14ac:dyDescent="0.25">
      <c r="A44" s="26"/>
      <c r="B44" s="29" t="s">
        <v>198</v>
      </c>
      <c r="C44" s="30" t="s">
        <v>221</v>
      </c>
      <c r="D44" s="31" t="s">
        <v>206</v>
      </c>
      <c r="E44" s="32">
        <v>250000</v>
      </c>
      <c r="F44" s="45">
        <f t="shared" si="0"/>
        <v>12500</v>
      </c>
      <c r="G44" s="35" t="s">
        <v>0</v>
      </c>
      <c r="H44" s="26"/>
    </row>
    <row r="45" spans="1:8" s="150" customFormat="1" x14ac:dyDescent="0.25">
      <c r="A45" s="26"/>
      <c r="B45" s="29" t="s">
        <v>199</v>
      </c>
      <c r="C45" s="30" t="s">
        <v>221</v>
      </c>
      <c r="D45" s="31" t="s">
        <v>207</v>
      </c>
      <c r="E45" s="32">
        <v>250000</v>
      </c>
      <c r="F45" s="45">
        <f t="shared" si="0"/>
        <v>25000</v>
      </c>
      <c r="G45" s="35" t="s">
        <v>0</v>
      </c>
      <c r="H45" s="26"/>
    </row>
    <row r="46" spans="1:8" s="150" customFormat="1" x14ac:dyDescent="0.25">
      <c r="A46" s="26"/>
      <c r="B46" s="109" t="s">
        <v>73</v>
      </c>
      <c r="C46" s="167"/>
      <c r="D46" s="168"/>
      <c r="E46" s="169"/>
      <c r="F46" s="46">
        <f>SUMIF(C8:C45,"2015",F8:F45)</f>
        <v>1753583.3333333335</v>
      </c>
      <c r="G46" s="47" t="s">
        <v>0</v>
      </c>
      <c r="H46" s="26"/>
    </row>
    <row r="47" spans="1:8" s="150" customFormat="1" x14ac:dyDescent="0.25">
      <c r="A47" s="26"/>
      <c r="B47" s="107" t="s">
        <v>134</v>
      </c>
      <c r="C47" s="170"/>
      <c r="D47" s="171"/>
      <c r="E47" s="172"/>
      <c r="F47" s="46">
        <f>SUMIF(C8:C45,"2016",F8:F45)</f>
        <v>1636500</v>
      </c>
      <c r="G47" s="47" t="s">
        <v>0</v>
      </c>
      <c r="H47" s="26"/>
    </row>
    <row r="48" spans="1:8" s="150" customFormat="1" x14ac:dyDescent="0.25">
      <c r="A48" s="26"/>
      <c r="B48" s="50" t="s">
        <v>36</v>
      </c>
      <c r="C48" s="173"/>
      <c r="D48" s="174"/>
      <c r="E48" s="174"/>
      <c r="F48" s="48">
        <f>F46+F47</f>
        <v>3390083.3333333335</v>
      </c>
      <c r="G48" s="49" t="s">
        <v>0</v>
      </c>
      <c r="H48" s="26"/>
    </row>
    <row r="49" spans="1:8" s="150" customFormat="1" x14ac:dyDescent="0.25">
      <c r="A49" s="26"/>
      <c r="B49" s="26"/>
      <c r="C49" s="166"/>
      <c r="D49" s="26"/>
      <c r="E49" s="26"/>
      <c r="F49" s="26"/>
      <c r="G49" s="26"/>
      <c r="H49" s="26"/>
    </row>
    <row r="50" spans="1:8" s="150" customFormat="1" x14ac:dyDescent="0.25">
      <c r="A50" s="26"/>
      <c r="B50" s="26"/>
      <c r="C50" s="166"/>
      <c r="D50" s="26"/>
      <c r="E50" s="26"/>
      <c r="F50" s="26"/>
      <c r="G50" s="26"/>
      <c r="H50" s="26"/>
    </row>
    <row r="51" spans="1:8" s="150" customFormat="1" x14ac:dyDescent="0.25">
      <c r="A51" s="26"/>
      <c r="B51" s="26"/>
      <c r="C51" s="166"/>
      <c r="D51" s="26"/>
      <c r="E51" s="26"/>
      <c r="F51" s="175"/>
      <c r="G51" s="175"/>
      <c r="H51" s="26"/>
    </row>
    <row r="52" spans="1:8" s="150" customFormat="1" hidden="1" x14ac:dyDescent="0.25">
      <c r="C52" s="176"/>
    </row>
    <row r="53" spans="1:8" s="150" customFormat="1" hidden="1" x14ac:dyDescent="0.25">
      <c r="C53" s="176"/>
    </row>
    <row r="54" spans="1:8" s="150" customFormat="1" hidden="1" x14ac:dyDescent="0.25">
      <c r="C54" s="176"/>
    </row>
    <row r="55" spans="1:8" s="150" customFormat="1" hidden="1" x14ac:dyDescent="0.25">
      <c r="C55" s="176"/>
    </row>
    <row r="56" spans="1:8" s="150" customFormat="1" hidden="1" x14ac:dyDescent="0.25">
      <c r="C56" s="176"/>
    </row>
    <row r="57" spans="1:8" s="150" customFormat="1" hidden="1" x14ac:dyDescent="0.25">
      <c r="C57" s="176"/>
    </row>
    <row r="58" spans="1:8" s="150" customFormat="1" hidden="1" x14ac:dyDescent="0.25">
      <c r="C58" s="176"/>
    </row>
    <row r="59" spans="1:8" s="150" customFormat="1" hidden="1" x14ac:dyDescent="0.25">
      <c r="C59" s="176"/>
    </row>
    <row r="60" spans="1:8" s="150" customFormat="1" hidden="1" x14ac:dyDescent="0.25">
      <c r="C60" s="176"/>
    </row>
    <row r="61" spans="1:8" s="150" customFormat="1" hidden="1" x14ac:dyDescent="0.25">
      <c r="C61" s="176"/>
    </row>
    <row r="62" spans="1:8" s="150" customFormat="1" hidden="1" x14ac:dyDescent="0.25">
      <c r="C62" s="176"/>
    </row>
    <row r="63" spans="1:8" s="150" customFormat="1" hidden="1" x14ac:dyDescent="0.25">
      <c r="C63" s="176"/>
    </row>
    <row r="64" spans="1:8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t="12" hidden="1" customHeight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Assens Spildevand AS</v>
      </c>
      <c r="B1" s="56"/>
      <c r="C1" s="56"/>
      <c r="D1" s="178"/>
      <c r="E1" s="56"/>
    </row>
    <row r="2" spans="1:5" x14ac:dyDescent="0.25">
      <c r="A2" s="222" t="str">
        <f>'1. Forside'!A2</f>
        <v>S006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188</v>
      </c>
      <c r="C8" s="51">
        <v>60000</v>
      </c>
      <c r="D8" s="182" t="s">
        <v>0</v>
      </c>
      <c r="E8" s="56"/>
    </row>
    <row r="9" spans="1:5" x14ac:dyDescent="0.25">
      <c r="A9" s="56"/>
      <c r="B9" s="207" t="s">
        <v>189</v>
      </c>
      <c r="C9" s="51">
        <v>5000000</v>
      </c>
      <c r="D9" s="182" t="s">
        <v>0</v>
      </c>
      <c r="E9" s="56"/>
    </row>
    <row r="10" spans="1:5" x14ac:dyDescent="0.25">
      <c r="A10" s="56"/>
      <c r="B10" s="207" t="s">
        <v>190</v>
      </c>
      <c r="C10" s="51">
        <v>22130000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27223000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39500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27000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66500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29652256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25202500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4449756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>
      <c r="A45" s="219"/>
      <c r="B45" s="219"/>
      <c r="C45" s="219"/>
      <c r="D45" s="220"/>
      <c r="E45" s="219"/>
    </row>
    <row r="46" spans="1:5" hidden="1" x14ac:dyDescent="0.25">
      <c r="A46" s="219"/>
      <c r="B46" s="219"/>
      <c r="C46" s="219"/>
      <c r="D46" s="220"/>
      <c r="E46" s="219"/>
    </row>
    <row r="47" spans="1:5" hidden="1" x14ac:dyDescent="0.25">
      <c r="A47" s="219"/>
      <c r="B47" s="219"/>
      <c r="C47" s="219"/>
      <c r="D47" s="220"/>
      <c r="E47" s="219"/>
    </row>
    <row r="48" spans="1:5" hidden="1" x14ac:dyDescent="0.25">
      <c r="A48" s="219"/>
      <c r="B48" s="219"/>
      <c r="C48" s="219"/>
      <c r="D48" s="220"/>
      <c r="E48" s="219"/>
    </row>
    <row r="49" spans="1:5" hidden="1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2015-10-05T11:16:21Z</dcterms:modified>
</cp:coreProperties>
</file>