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63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11" i="7" l="1"/>
  <c r="F12" i="7"/>
  <c r="F13" i="7"/>
  <c r="F14" i="7"/>
  <c r="F15" i="7"/>
  <c r="F16" i="7"/>
  <c r="F17" i="7"/>
  <c r="F18" i="7"/>
  <c r="F19" i="7"/>
  <c r="F20" i="7"/>
  <c r="C11" i="4" l="1"/>
  <c r="F9" i="7" l="1"/>
  <c r="F10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E31" i="19" l="1"/>
  <c r="C36" i="19" l="1"/>
  <c r="E36" i="19" s="1"/>
  <c r="F22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4" i="16"/>
  <c r="C8" i="8" s="1"/>
  <c r="C9" i="11"/>
  <c r="C28" i="8" s="1"/>
  <c r="C11" i="17" l="1"/>
  <c r="K10" i="17" s="1"/>
  <c r="C13" i="19"/>
  <c r="C27" i="19" s="1"/>
  <c r="E27" i="19" l="1"/>
  <c r="E11" i="17"/>
  <c r="G11" i="17" s="1"/>
  <c r="I11" i="17" s="1"/>
  <c r="K11" i="17" s="1"/>
  <c r="C9" i="12" l="1"/>
  <c r="C11" i="12" s="1"/>
  <c r="C32" i="8" s="1"/>
  <c r="E32" i="8" s="1"/>
  <c r="C9" i="13" l="1"/>
  <c r="C26" i="8" s="1"/>
  <c r="F8" i="2" l="1"/>
  <c r="F8" i="7"/>
  <c r="F21" i="7" s="1"/>
  <c r="F24" i="2" l="1"/>
  <c r="C9" i="10" s="1"/>
  <c r="C15" i="11" l="1"/>
  <c r="C29" i="8" s="1"/>
  <c r="C15" i="13"/>
  <c r="C27" i="8" s="1"/>
  <c r="C17" i="4"/>
  <c r="C25" i="8" s="1"/>
  <c r="C26" i="3"/>
  <c r="C23" i="8" s="1"/>
  <c r="F23" i="7"/>
  <c r="C18" i="8" s="1"/>
  <c r="C20" i="3"/>
  <c r="C14" i="3"/>
  <c r="C21" i="8" s="1"/>
  <c r="C24" i="8"/>
  <c r="C10" i="10"/>
  <c r="C17" i="8" s="1"/>
  <c r="F26" i="2"/>
  <c r="C16" i="8" s="1"/>
  <c r="C19" i="8" l="1"/>
  <c r="E19" i="8" s="1"/>
  <c r="C22" i="8"/>
  <c r="C30" i="8" s="1"/>
  <c r="E30" i="8" s="1"/>
  <c r="A1" i="8"/>
  <c r="E37" i="19" l="1"/>
  <c r="C34" i="8" s="1"/>
  <c r="E34" i="8" s="1"/>
  <c r="C9" i="16" l="1"/>
  <c r="C13" i="15" l="1"/>
  <c r="C15" i="15" s="1"/>
  <c r="C11" i="8" s="1"/>
  <c r="C7" i="8"/>
  <c r="C20" i="16"/>
  <c r="C9" i="8" s="1"/>
  <c r="C8" i="15" l="1"/>
  <c r="C9" i="15" s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<sst xmlns="http://schemas.openxmlformats.org/spreadsheetml/2006/main" count="458" uniqueCount="223">
  <si>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</si>
  <si>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</si>
  <si>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</si>
  <si>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</si>
  <si>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</si>
  <si>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</si>
  <si>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</si>
  <si>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</si>
  <si>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</si>
  <si>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</si>
  <si>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</si>
  <si>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</si>
  <si>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</si>
  <si>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</si>
  <si>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</si>
  <si>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</si>
  <si>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</si>
  <si>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</si>
  <si>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</si>
  <si>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</si>
  <si>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</si>
  <si>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</si>
  <si>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</si>
  <si>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</si>
  <si>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</si>
  <si>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</si>
  <si>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</si>
  <si>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</si>
  <si>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</si>
  <si>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</si>
  <si>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</si>
  <si>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</si>
  <si>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</si>
  <si>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</si>
  <si>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</si>
  <si>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</si>
  <si>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</si>
  <si>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</si>
  <si>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</si>
  <si>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</si>
  <si>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</si>
  <si>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</si>
  <si>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</si>
  <si>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</si>
  <si>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</si>
  <si>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</si>
  <si>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</si>
  <si>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</si>
  <si>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</si>
  <si>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</si>
  <si>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</si>
  <si>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</si>
  <si>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</si>
  <si>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</si>
  <si>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</si>
  <si>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</si>
  <si>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</si>
  <si>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</si>
  <si>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</si>
  <si>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</si>
  <si>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</si>
  <si>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</si>
  <si>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</si>
  <si>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</si>
  <si>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</si>
  <si>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</si>
  <si>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</si>
  <si>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</si>
  <si>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</si>
  <si>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</si>
  <si>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</si>
  <si>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</si>
  <si>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</si>
  <si>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</si>
  <si>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</si>
  <si>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</si>
  <si>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</si>
  <si>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</si>
  <si>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</si>
  <si>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</si>
  <si>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</si>
  <si>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</si>
  <si>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</si>
  <si>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</si>
  <si>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</si>
  <si>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</si>
  <si>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</si>
  <si>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</si>
  <si>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</si>
  <si>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</si>
  <si>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</si>
  <si>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</si>
  <si>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</si>
  <si>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</si>
  <si>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</si>
  <si>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</si>
  <si>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</si>
  <si>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</si>
  <si>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</si>
  <si>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</si>
  <si>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</si>
  <si>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</si>
  <si>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</si>
  <si>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</si>
  <si>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</si>
  <si>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</si>
  <si>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</si>
  <si>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</si>
  <si>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</si>
  <si>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</si>
  <si>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</si>
  <si>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</si>
  <si>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</si>
  <si>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</si>
  <si>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</si>
  <si>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</si>
  <si>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</si>
  <si>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</si>
  <si>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</si>
  <si>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</si>
  <si>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</si>
  <si>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</si>
  <si>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</si>
  <si>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</si>
  <si>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</si>
  <si>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</si>
  <si>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</si>
  <si>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</si>
  <si>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</si>
  <si>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</si>
  <si>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</si>
  <si>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</si>
  <si>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</si>
  <si>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</si>
  <si>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</si>
  <si>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</si>
  <si>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</si>
  <si>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</si>
  <si>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</si>
  <si>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</si>
  <si>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</si>
  <si>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</si>
  <si>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</si>
  <si>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</si>
  <si>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</si>
  <si>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</si>
  <si>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</si>
  <si>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</si>
  <si>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</si>
  <si>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</si>
  <si>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</si>
  <si>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</si>
  <si>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</si>
  <si>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</si>
  <si>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</si>
  <si>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</si>
  <si>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</si>
  <si>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</si>
  <si>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</si>
  <si>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</si>
  <si>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</si>
  <si>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</si>
  <si>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</si>
  <si>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</si>
  <si>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</si>
  <si>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</si>
  <si>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</si>
  <si>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</si>
  <si>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</si>
  <si>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</si>
  <si>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</si>
  <si>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</si>
  <si>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</si>
  <si>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</si>
  <si>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</si>
  <si>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</si>
  <si>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</si>
  <si>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</si>
  <si>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</si>
  <si>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</si>
  <si>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</si>
  <si>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</si>
  <si>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</si>
  <si>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</si>
  <si>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</si>
  <si>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</si>
  <si>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</si>
  <si>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</si>
  <si>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Tjenestemandspensioner</t>
  </si>
  <si>
    <t>Ejendomsskatter</t>
  </si>
  <si>
    <t>Selskabsskatter</t>
  </si>
  <si>
    <t>Spildevandsafgift</t>
  </si>
  <si>
    <t>Køb af ydelser og produkter, der er omfattet af prisloftreguleringen, hos et andet selskab</t>
  </si>
  <si>
    <t xml:space="preserve">kr. </t>
  </si>
  <si>
    <t xml:space="preserve">Deponeringsafgift </t>
  </si>
  <si>
    <t>Arbejdsplads</t>
  </si>
  <si>
    <t>Beluftningstanke, SRO</t>
  </si>
  <si>
    <t>Køretøjer, entreprenørmaskiner</t>
  </si>
  <si>
    <t>Beluftningstanke, Mek/EL</t>
  </si>
  <si>
    <t>Jordbassin Klasse A</t>
  </si>
  <si>
    <t>Jordbassin Klasse B</t>
  </si>
  <si>
    <t>Efterbehandlingsanlæg (sandfilter), SRO</t>
  </si>
  <si>
    <t>Køretøjer, små lastvogne (&lt; 3.500 kg.)</t>
  </si>
  <si>
    <t>Efterbehandlingsanlæg (sandfilter), Mek/EL</t>
  </si>
  <si>
    <t>Forsinkelsesbassiner, lukkede med automatisk rensning og SRO Miljøklasse A (500-1.000 m3) - Mek/EL</t>
  </si>
  <si>
    <t>2014</t>
  </si>
  <si>
    <t>5</t>
  </si>
  <si>
    <t>10</t>
  </si>
  <si>
    <t>20</t>
  </si>
  <si>
    <t>50</t>
  </si>
  <si>
    <t>Ledelsessystem</t>
  </si>
  <si>
    <t>Vandsamarbejder</t>
  </si>
  <si>
    <t>Datacenter</t>
  </si>
  <si>
    <t>Genanvendelse af slamaske</t>
  </si>
  <si>
    <t xml:space="preserve">Beluftningstanke, Mek/EL </t>
  </si>
  <si>
    <t>Køretøjer m.v. arbejdsplads</t>
  </si>
  <si>
    <t>Adm.bygning eller garage, værksted</t>
  </si>
  <si>
    <t>Slutdisponering, slam - højteknologisk (slamtørring og -forbrænding), Mek/EL</t>
  </si>
  <si>
    <t>Slutdisponering, slam - højteknologisk (slamtørring og -forbrænding), SRO</t>
  </si>
  <si>
    <t>Ledningsnet &gt; Ø 1600 mm (rørbassiner og transportledninger)</t>
  </si>
  <si>
    <t>Biofos Spildevandscenter Avedøre AS</t>
  </si>
  <si>
    <t>S009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</si>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</sst>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8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Biofos Spildevandscenter Avedøre AS</v>
      </c>
      <c r="B1" s="56"/>
      <c r="C1" s="56"/>
      <c r="D1" s="56"/>
      <c r="E1" s="56"/>
    </row>
    <row r="2" spans="1:5" x14ac:dyDescent="0.25">
      <c r="A2" s="222" t="str">
        <f>'1. Forside'!A2</f>
        <v>S009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212</v>
      </c>
      <c r="C7" s="51">
        <v>2000000</v>
      </c>
      <c r="D7" s="191" t="s">
        <v>0</v>
      </c>
      <c r="E7" s="56"/>
    </row>
    <row r="8" spans="1:5" x14ac:dyDescent="0.25">
      <c r="A8" s="56"/>
      <c r="B8" s="213" t="s">
        <v>210</v>
      </c>
      <c r="C8" s="51">
        <v>312500</v>
      </c>
      <c r="D8" s="191" t="s">
        <v>0</v>
      </c>
      <c r="E8" s="56"/>
    </row>
    <row r="9" spans="1:5" x14ac:dyDescent="0.25">
      <c r="A9" s="56"/>
      <c r="B9" s="213" t="s">
        <v>211</v>
      </c>
      <c r="C9" s="51">
        <v>0</v>
      </c>
      <c r="D9" s="191" t="s">
        <v>0</v>
      </c>
      <c r="E9" s="56"/>
    </row>
    <row r="10" spans="1:5" x14ac:dyDescent="0.25">
      <c r="A10" s="56"/>
      <c r="B10" s="213" t="s">
        <v>213</v>
      </c>
      <c r="C10" s="51">
        <v>400000</v>
      </c>
      <c r="D10" s="191" t="s">
        <v>0</v>
      </c>
      <c r="E10" s="56"/>
    </row>
    <row r="11" spans="1:5" x14ac:dyDescent="0.25">
      <c r="A11" s="56"/>
      <c r="B11" s="54" t="s">
        <v>36</v>
      </c>
      <c r="C11" s="55">
        <f>SUM(C7:C10)</f>
        <v>2712500</v>
      </c>
      <c r="D11" s="192" t="s">
        <v>0</v>
      </c>
      <c r="E11" s="56"/>
    </row>
    <row r="12" spans="1:5" x14ac:dyDescent="0.25">
      <c r="A12" s="56"/>
      <c r="B12" s="56"/>
      <c r="C12" s="183"/>
      <c r="D12" s="56"/>
      <c r="E12" s="56"/>
    </row>
    <row r="13" spans="1:5" x14ac:dyDescent="0.25">
      <c r="A13" s="56"/>
      <c r="B13" s="56"/>
      <c r="C13" s="183"/>
      <c r="D13" s="56"/>
      <c r="E13" s="56"/>
    </row>
    <row r="14" spans="1:5" ht="27.2" customHeight="1" x14ac:dyDescent="0.25">
      <c r="A14" s="56"/>
      <c r="B14" s="20" t="s">
        <v>151</v>
      </c>
      <c r="C14" s="193"/>
      <c r="D14" s="190"/>
      <c r="E14" s="56"/>
    </row>
    <row r="15" spans="1:5" ht="16.7" customHeight="1" x14ac:dyDescent="0.25">
      <c r="A15" s="56"/>
      <c r="B15" s="108" t="s">
        <v>152</v>
      </c>
      <c r="C15" s="19">
        <v>673202</v>
      </c>
      <c r="D15" s="153" t="s">
        <v>0</v>
      </c>
      <c r="E15" s="56"/>
    </row>
    <row r="16" spans="1:5" ht="16.7" customHeight="1" x14ac:dyDescent="0.25">
      <c r="A16" s="56"/>
      <c r="B16" s="108" t="s">
        <v>153</v>
      </c>
      <c r="C16" s="40">
        <v>2900000</v>
      </c>
      <c r="D16" s="153" t="s">
        <v>0</v>
      </c>
      <c r="E16" s="56"/>
    </row>
    <row r="17" spans="1:5" x14ac:dyDescent="0.25">
      <c r="A17" s="56"/>
      <c r="B17" s="28" t="s">
        <v>154</v>
      </c>
      <c r="C17" s="55">
        <f>C15-C16</f>
        <v>-2226798</v>
      </c>
      <c r="D17" s="155" t="s">
        <v>0</v>
      </c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x14ac:dyDescent="0.25">
      <c r="A20" s="56"/>
      <c r="B20" s="194"/>
      <c r="C20" s="56"/>
      <c r="D20" s="56"/>
      <c r="E20" s="56"/>
    </row>
    <row r="21" spans="1:5" ht="15.75" hidden="1" customHeight="1" x14ac:dyDescent="0.25">
      <c r="B21" s="195"/>
      <c r="E21" s="196"/>
    </row>
    <row r="22" spans="1:5" ht="15.75" hidden="1" customHeight="1" x14ac:dyDescent="0.25">
      <c r="B22" s="196"/>
      <c r="C22" s="196"/>
    </row>
    <row r="23" spans="1:5" ht="15.75" hidden="1" customHeight="1" x14ac:dyDescent="0.25">
      <c r="B23" s="196"/>
      <c r="E23" s="196"/>
    </row>
    <row r="24" spans="1:5" ht="15.75" hidden="1" customHeight="1" x14ac:dyDescent="0.25">
      <c r="B24" s="196"/>
      <c r="D24" s="196"/>
    </row>
    <row r="25" spans="1:5" ht="15.75" hidden="1" customHeight="1" x14ac:dyDescent="0.25">
      <c r="B25" s="196"/>
      <c r="C25" s="196"/>
    </row>
    <row r="26" spans="1:5" ht="15.75" hidden="1" customHeight="1" x14ac:dyDescent="0.25">
      <c r="B26" s="196"/>
      <c r="C26" s="196"/>
    </row>
    <row r="27" spans="1:5" ht="15.75" hidden="1" customHeight="1" x14ac:dyDescent="0.25">
      <c r="B27" s="196"/>
      <c r="D27" s="196"/>
    </row>
    <row r="28" spans="1:5" ht="15.75" hidden="1" customHeight="1" x14ac:dyDescent="0.25">
      <c r="B28" s="196"/>
      <c r="D28" s="196"/>
    </row>
    <row r="29" spans="1:5" ht="15.75" hidden="1" customHeight="1" x14ac:dyDescent="0.25">
      <c r="B29" s="196"/>
      <c r="D29" s="196"/>
    </row>
    <row r="30" spans="1:5" ht="15.75" hidden="1" customHeight="1" x14ac:dyDescent="0.25">
      <c r="B30" s="195"/>
      <c r="C30" s="195"/>
    </row>
    <row r="31" spans="1:5" ht="15" hidden="1" customHeight="1" x14ac:dyDescent="0.25"/>
    <row r="32" spans="1:5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spans="2:2" ht="15" hidden="1" customHeight="1" x14ac:dyDescent="0.25"/>
    <row r="50" spans="2:2" ht="15" hidden="1" customHeight="1" x14ac:dyDescent="0.25"/>
    <row r="51" spans="2:2" ht="15" hidden="1" customHeight="1" x14ac:dyDescent="0.25"/>
    <row r="52" spans="2:2" ht="15" hidden="1" customHeight="1" x14ac:dyDescent="0.25"/>
    <row r="53" spans="2:2" ht="15" hidden="1" customHeight="1" x14ac:dyDescent="0.25"/>
    <row r="54" spans="2:2" ht="15" hidden="1" customHeight="1" x14ac:dyDescent="0.25"/>
    <row r="55" spans="2:2" ht="15" hidden="1" customHeight="1" x14ac:dyDescent="0.25"/>
    <row r="56" spans="2:2" ht="15.75" hidden="1" customHeight="1" x14ac:dyDescent="0.25">
      <c r="B56" s="196"/>
    </row>
    <row r="57" spans="2:2" ht="15.75" hidden="1" customHeight="1" x14ac:dyDescent="0.25">
      <c r="B57" s="196"/>
    </row>
    <row r="58" spans="2:2" ht="15.75" hidden="1" customHeight="1" x14ac:dyDescent="0.25">
      <c r="B58" s="196"/>
    </row>
    <row r="59" spans="2:2" ht="15.75" hidden="1" customHeight="1" x14ac:dyDescent="0.25">
      <c r="B59" s="196"/>
    </row>
    <row r="60" spans="2:2" ht="15.75" hidden="1" customHeight="1" x14ac:dyDescent="0.25">
      <c r="B60" s="196"/>
    </row>
    <row r="61" spans="2:2" ht="15.75" hidden="1" customHeight="1" x14ac:dyDescent="0.25">
      <c r="B61" s="196"/>
    </row>
    <row r="62" spans="2:2" ht="15.75" hidden="1" customHeight="1" x14ac:dyDescent="0.25">
      <c r="B62" s="196"/>
    </row>
    <row r="63" spans="2:2" ht="15.75" hidden="1" customHeight="1" x14ac:dyDescent="0.25">
      <c r="B63" s="196"/>
    </row>
    <row r="64" spans="2:2" ht="15.75" hidden="1" customHeight="1" x14ac:dyDescent="0.25">
      <c r="B64" s="196"/>
    </row>
    <row r="65" spans="1:5" ht="15.75" hidden="1" customHeight="1" x14ac:dyDescent="0.25">
      <c r="B65" s="195"/>
    </row>
    <row r="66" spans="1:5" ht="15" hidden="1" customHeight="1" x14ac:dyDescent="0.25"/>
    <row r="67" spans="1:5" ht="15" hidden="1" customHeight="1" x14ac:dyDescent="0.25"/>
    <row r="68" spans="1:5" ht="15" hidden="1" customHeight="1" x14ac:dyDescent="0.25">
      <c r="A68" s="186"/>
      <c r="B68" s="186"/>
      <c r="C68" s="186"/>
      <c r="D68" s="186"/>
      <c r="E68" s="186"/>
    </row>
    <row r="69" spans="1:5" ht="15" hidden="1" customHeight="1" x14ac:dyDescent="0.25">
      <c r="A69" s="186"/>
      <c r="B69" s="186"/>
      <c r="C69" s="186"/>
      <c r="D69" s="186"/>
      <c r="E69" s="186"/>
    </row>
    <row r="70" spans="1:5" ht="15" hidden="1" customHeight="1" x14ac:dyDescent="0.25">
      <c r="A70" s="186"/>
      <c r="B70" s="186"/>
      <c r="C70" s="186"/>
      <c r="D70" s="186"/>
      <c r="E70" s="186"/>
    </row>
    <row r="71" spans="1:5" ht="15" hidden="1" customHeight="1" x14ac:dyDescent="0.25">
      <c r="A71" s="186"/>
      <c r="B71" s="186"/>
      <c r="C71" s="186"/>
      <c r="D71" s="186"/>
      <c r="E71" s="186"/>
    </row>
    <row r="72" spans="1:5" ht="15" hidden="1" customHeight="1" x14ac:dyDescent="0.25">
      <c r="A72" s="186"/>
      <c r="B72" s="186"/>
      <c r="C72" s="186"/>
      <c r="D72" s="186"/>
      <c r="E72" s="186"/>
    </row>
    <row r="73" spans="1:5" ht="15" hidden="1" customHeight="1" x14ac:dyDescent="0.25">
      <c r="A73" s="186"/>
      <c r="B73" s="186"/>
      <c r="C73" s="186"/>
      <c r="D73" s="186"/>
      <c r="E73" s="186"/>
    </row>
    <row r="74" spans="1:5" ht="15" hidden="1" customHeight="1" x14ac:dyDescent="0.25">
      <c r="A74" s="186"/>
      <c r="B74" s="186"/>
      <c r="C74" s="186"/>
      <c r="D74" s="186"/>
      <c r="E74" s="186"/>
    </row>
    <row r="75" spans="1:5" ht="15" hidden="1" customHeight="1" x14ac:dyDescent="0.25"/>
    <row r="76" spans="1:5" ht="15" hidden="1" customHeight="1" x14ac:dyDescent="0.25"/>
    <row r="77" spans="1:5" ht="15" hidden="1" customHeight="1" x14ac:dyDescent="0.25"/>
    <row r="78" spans="1:5" ht="15" hidden="1" customHeight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Biofos Spildevandscenter Avedøre AS</v>
      </c>
      <c r="B1" s="26"/>
      <c r="C1" s="26"/>
      <c r="D1" s="26"/>
      <c r="E1" s="26"/>
    </row>
    <row r="2" spans="1:5" x14ac:dyDescent="0.25">
      <c r="A2" s="223" t="str">
        <f>'1. Forside'!A2</f>
        <v>S009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Biofos Spildevandscenter Avedøre AS</v>
      </c>
      <c r="B1" s="26"/>
      <c r="C1" s="26"/>
      <c r="D1" s="26"/>
      <c r="E1" s="26"/>
    </row>
    <row r="2" spans="1:5" x14ac:dyDescent="0.25">
      <c r="A2" s="223" t="str">
        <f>'1. Forside'!A2</f>
        <v>S009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175000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2750000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-2575000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-2575920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-1000000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-1575920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Biofos Spildevandscenter Avedøre AS</v>
      </c>
      <c r="B1" s="26"/>
      <c r="C1" s="26"/>
      <c r="D1" s="26"/>
      <c r="E1" s="26"/>
    </row>
    <row r="2" spans="1:5" x14ac:dyDescent="0.25">
      <c r="A2" s="223" t="str">
        <f>'1. Forside'!A2</f>
        <v>S009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-76368462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-37701293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-38667169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-7733433.7999999998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Biofos Spildevandscenter Avedøre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S009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108545202.39188296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36488726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7417455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1246382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3555167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48707730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-13461603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-29979739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-43441342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5266388</v>
      </c>
      <c r="D27" s="79" t="s">
        <v>0</v>
      </c>
      <c r="E27" s="10">
        <f>IF(C27&lt;0,0,-C27)</f>
        <v>-5266388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/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110706348</v>
      </c>
      <c r="D33" s="84" t="s">
        <v>0</v>
      </c>
      <c r="E33" s="75"/>
      <c r="F33" s="76"/>
      <c r="G33" s="1"/>
      <c r="H33" s="135"/>
    </row>
    <row r="34" spans="1:8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110706348</v>
      </c>
      <c r="D36" s="79" t="s">
        <v>0</v>
      </c>
      <c r="E36" s="10">
        <f>-C36</f>
        <v>-110706348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-7427533.608117044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Biofos Spildevandscenter Avedøre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S009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390318</v>
      </c>
      <c r="D7" s="224" t="s">
        <v>0</v>
      </c>
      <c r="E7" s="225">
        <v>11485693</v>
      </c>
      <c r="F7" s="224" t="s">
        <v>0</v>
      </c>
      <c r="G7" s="225">
        <v>12146860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390318</v>
      </c>
      <c r="D8" s="224" t="s">
        <v>0</v>
      </c>
      <c r="E8" s="226">
        <v>3220628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8265065</v>
      </c>
      <c r="F11" s="228" t="s">
        <v>0</v>
      </c>
      <c r="G11" s="55">
        <f>E11+G7-G8-G9</f>
        <v>20411925</v>
      </c>
      <c r="H11" s="228" t="s">
        <v>0</v>
      </c>
      <c r="I11" s="55">
        <f>G11+I7-I8-I9</f>
        <v>20411925</v>
      </c>
      <c r="J11" s="228" t="s">
        <v>0</v>
      </c>
      <c r="K11" s="55">
        <f>K7-K8-K9+K10+I11</f>
        <v>20411925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Biofos Spildevandscenter Avedøre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S009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57838019.319729336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-219784.47341497146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57618234.846314363</v>
      </c>
      <c r="D13" s="79" t="s">
        <v>0</v>
      </c>
      <c r="E13" s="6">
        <f>C13</f>
        <v>57618234.846314363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35915232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222</v>
      </c>
      <c r="C16" s="14">
        <f>'6. Gennemførte investeringer'!F26</f>
        <v>11570553.223333336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-954123.08000000007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investeringer'!F23</f>
        <v>5408333.333333334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51939995.476666674</v>
      </c>
      <c r="D19" s="79" t="s">
        <v>0</v>
      </c>
      <c r="E19" s="8">
        <f>C19</f>
        <v>51939995.476666674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omkostninger'!C14</f>
        <v>12391000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omkostninger'!C20</f>
        <v>148000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omkostninger'!C26</f>
        <v>-701410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servicemål'!C11</f>
        <v>2712500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servicemål'!C17</f>
        <v>-2226798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-2575000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-1575920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8172372</v>
      </c>
      <c r="D30" s="79" t="s">
        <v>0</v>
      </c>
      <c r="E30" s="6">
        <f>C30</f>
        <v>8172372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-7733433.7999999998</v>
      </c>
      <c r="D32" s="79" t="s">
        <v>0</v>
      </c>
      <c r="E32" s="10">
        <f>C32</f>
        <v>-7733433.7999999998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-7427533.608117044</v>
      </c>
      <c r="D34" s="79" t="s">
        <v>0</v>
      </c>
      <c r="E34" s="12">
        <f>C34</f>
        <v>-7427533.608117044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102569634.91486399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13208000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7.7657203902834633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Biofos Spildevandscenter Avedøre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S009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57838019.319729336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57838019.319729336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57838019.319729336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-219784.47341497146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Biofos Spildevandscenter Avedøre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50073653.042041257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57618234.846314363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57838019.319729336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Biofos Spildevandscenter Avedøre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1044375445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35915232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35915232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4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Biofos Spildevandscenter Avedøre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S009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195</v>
      </c>
      <c r="C8" s="30" t="s">
        <v>205</v>
      </c>
      <c r="D8" s="31" t="s">
        <v>206</v>
      </c>
      <c r="E8" s="32">
        <v>939090</v>
      </c>
      <c r="F8" s="34">
        <f t="shared" ref="F8" si="0">E8/D8</f>
        <v>187818</v>
      </c>
      <c r="G8" s="35" t="s">
        <v>0</v>
      </c>
      <c r="H8" s="26"/>
    </row>
    <row r="9" spans="1:8" s="150" customFormat="1" x14ac:dyDescent="0.25">
      <c r="A9" s="26"/>
      <c r="B9" s="29" t="s">
        <v>196</v>
      </c>
      <c r="C9" s="30" t="s">
        <v>205</v>
      </c>
      <c r="D9" s="31" t="s">
        <v>207</v>
      </c>
      <c r="E9" s="32">
        <v>623441</v>
      </c>
      <c r="F9" s="34">
        <f t="shared" ref="F9:F23" si="1">E9/D9</f>
        <v>62344.1</v>
      </c>
      <c r="G9" s="35" t="s">
        <v>0</v>
      </c>
      <c r="H9" s="26"/>
    </row>
    <row r="10" spans="1:8" s="150" customFormat="1" x14ac:dyDescent="0.25">
      <c r="A10" s="26"/>
      <c r="B10" s="29" t="s">
        <v>195</v>
      </c>
      <c r="C10" s="30" t="s">
        <v>205</v>
      </c>
      <c r="D10" s="31" t="s">
        <v>206</v>
      </c>
      <c r="E10" s="32">
        <v>133160</v>
      </c>
      <c r="F10" s="34">
        <f t="shared" si="1"/>
        <v>26632</v>
      </c>
      <c r="G10" s="35" t="s">
        <v>0</v>
      </c>
      <c r="H10" s="26"/>
    </row>
    <row r="11" spans="1:8" s="150" customFormat="1" x14ac:dyDescent="0.25">
      <c r="A11" s="26"/>
      <c r="B11" s="29" t="s">
        <v>197</v>
      </c>
      <c r="C11" s="30" t="s">
        <v>205</v>
      </c>
      <c r="D11" s="31" t="s">
        <v>206</v>
      </c>
      <c r="E11" s="32">
        <v>1265900</v>
      </c>
      <c r="F11" s="34">
        <f t="shared" si="1"/>
        <v>253180</v>
      </c>
      <c r="G11" s="35" t="s">
        <v>0</v>
      </c>
      <c r="H11" s="26"/>
    </row>
    <row r="12" spans="1:8" s="150" customFormat="1" x14ac:dyDescent="0.25">
      <c r="A12" s="26"/>
      <c r="B12" s="29" t="s">
        <v>198</v>
      </c>
      <c r="C12" s="30" t="s">
        <v>205</v>
      </c>
      <c r="D12" s="31" t="s">
        <v>208</v>
      </c>
      <c r="E12" s="32">
        <v>320405</v>
      </c>
      <c r="F12" s="34">
        <f t="shared" si="1"/>
        <v>16020.25</v>
      </c>
      <c r="G12" s="35" t="s">
        <v>0</v>
      </c>
      <c r="H12" s="26"/>
    </row>
    <row r="13" spans="1:8" s="150" customFormat="1" x14ac:dyDescent="0.25">
      <c r="A13" s="26"/>
      <c r="B13" s="29" t="s">
        <v>199</v>
      </c>
      <c r="C13" s="30" t="s">
        <v>205</v>
      </c>
      <c r="D13" s="31" t="s">
        <v>209</v>
      </c>
      <c r="E13" s="32">
        <v>258695</v>
      </c>
      <c r="F13" s="34">
        <f t="shared" si="1"/>
        <v>5173.8999999999996</v>
      </c>
      <c r="G13" s="35" t="s">
        <v>0</v>
      </c>
      <c r="H13" s="26"/>
    </row>
    <row r="14" spans="1:8" s="150" customFormat="1" x14ac:dyDescent="0.25">
      <c r="A14" s="26"/>
      <c r="B14" s="29" t="s">
        <v>200</v>
      </c>
      <c r="C14" s="30" t="s">
        <v>205</v>
      </c>
      <c r="D14" s="31" t="s">
        <v>209</v>
      </c>
      <c r="E14" s="32">
        <v>80000</v>
      </c>
      <c r="F14" s="34">
        <f t="shared" si="1"/>
        <v>1600</v>
      </c>
      <c r="G14" s="35" t="s">
        <v>0</v>
      </c>
      <c r="H14" s="26"/>
    </row>
    <row r="15" spans="1:8" s="150" customFormat="1" x14ac:dyDescent="0.25">
      <c r="A15" s="26"/>
      <c r="B15" s="29" t="s">
        <v>201</v>
      </c>
      <c r="C15" s="30" t="s">
        <v>205</v>
      </c>
      <c r="D15" s="31" t="s">
        <v>207</v>
      </c>
      <c r="E15" s="32">
        <v>261780</v>
      </c>
      <c r="F15" s="34">
        <f t="shared" si="1"/>
        <v>26178</v>
      </c>
      <c r="G15" s="35" t="s">
        <v>0</v>
      </c>
      <c r="H15" s="26"/>
    </row>
    <row r="16" spans="1:8" s="150" customFormat="1" x14ac:dyDescent="0.25">
      <c r="A16" s="26"/>
      <c r="B16" s="29" t="s">
        <v>202</v>
      </c>
      <c r="C16" s="30" t="s">
        <v>205</v>
      </c>
      <c r="D16" s="31" t="s">
        <v>206</v>
      </c>
      <c r="E16" s="32">
        <v>119574</v>
      </c>
      <c r="F16" s="34">
        <f t="shared" si="1"/>
        <v>23914.799999999999</v>
      </c>
      <c r="G16" s="35" t="s">
        <v>0</v>
      </c>
      <c r="H16" s="26"/>
    </row>
    <row r="17" spans="1:8" s="150" customFormat="1" x14ac:dyDescent="0.25">
      <c r="A17" s="26"/>
      <c r="B17" s="29" t="s">
        <v>203</v>
      </c>
      <c r="C17" s="30" t="s">
        <v>205</v>
      </c>
      <c r="D17" s="31" t="s">
        <v>208</v>
      </c>
      <c r="E17" s="32">
        <v>69350</v>
      </c>
      <c r="F17" s="34">
        <f t="shared" si="1"/>
        <v>3467.5</v>
      </c>
      <c r="G17" s="35" t="s">
        <v>0</v>
      </c>
      <c r="H17" s="26"/>
    </row>
    <row r="18" spans="1:8" s="150" customFormat="1" x14ac:dyDescent="0.25">
      <c r="A18" s="26"/>
      <c r="B18" s="29" t="s">
        <v>200</v>
      </c>
      <c r="C18" s="30" t="s">
        <v>205</v>
      </c>
      <c r="D18" s="31" t="s">
        <v>209</v>
      </c>
      <c r="E18" s="32">
        <v>431873</v>
      </c>
      <c r="F18" s="34">
        <f t="shared" si="1"/>
        <v>8637.4599999999991</v>
      </c>
      <c r="G18" s="35" t="s">
        <v>0</v>
      </c>
      <c r="H18" s="26"/>
    </row>
    <row r="19" spans="1:8" s="150" customFormat="1" x14ac:dyDescent="0.25">
      <c r="A19" s="26"/>
      <c r="B19" s="29" t="s">
        <v>195</v>
      </c>
      <c r="C19" s="30" t="s">
        <v>205</v>
      </c>
      <c r="D19" s="31" t="s">
        <v>206</v>
      </c>
      <c r="E19" s="32">
        <v>118178</v>
      </c>
      <c r="F19" s="34">
        <f t="shared" si="1"/>
        <v>23635.599999999999</v>
      </c>
      <c r="G19" s="35" t="s">
        <v>0</v>
      </c>
      <c r="H19" s="26"/>
    </row>
    <row r="20" spans="1:8" s="150" customFormat="1" x14ac:dyDescent="0.25">
      <c r="A20" s="26"/>
      <c r="B20" s="29" t="s">
        <v>201</v>
      </c>
      <c r="C20" s="30" t="s">
        <v>205</v>
      </c>
      <c r="D20" s="31" t="s">
        <v>207</v>
      </c>
      <c r="E20" s="32">
        <v>1945720</v>
      </c>
      <c r="F20" s="34">
        <f t="shared" si="1"/>
        <v>194572</v>
      </c>
      <c r="G20" s="35" t="s">
        <v>0</v>
      </c>
      <c r="H20" s="26"/>
    </row>
    <row r="21" spans="1:8" s="150" customFormat="1" ht="26.25" x14ac:dyDescent="0.25">
      <c r="A21" s="26"/>
      <c r="B21" s="29" t="s">
        <v>204</v>
      </c>
      <c r="C21" s="30" t="s">
        <v>205</v>
      </c>
      <c r="D21" s="31" t="s">
        <v>208</v>
      </c>
      <c r="E21" s="32">
        <v>1014798</v>
      </c>
      <c r="F21" s="34">
        <f t="shared" si="1"/>
        <v>50739.9</v>
      </c>
      <c r="G21" s="35" t="s">
        <v>0</v>
      </c>
      <c r="H21" s="26"/>
    </row>
    <row r="22" spans="1:8" s="150" customFormat="1" ht="26.25" x14ac:dyDescent="0.25">
      <c r="A22" s="26"/>
      <c r="B22" s="29" t="s">
        <v>204</v>
      </c>
      <c r="C22" s="30" t="s">
        <v>205</v>
      </c>
      <c r="D22" s="31" t="s">
        <v>208</v>
      </c>
      <c r="E22" s="32">
        <v>5804139</v>
      </c>
      <c r="F22" s="34">
        <f t="shared" si="1"/>
        <v>290206.95</v>
      </c>
      <c r="G22" s="35" t="s">
        <v>0</v>
      </c>
      <c r="H22" s="26"/>
    </row>
    <row r="23" spans="1:8" s="150" customFormat="1" x14ac:dyDescent="0.25">
      <c r="A23" s="26"/>
      <c r="B23" s="29" t="s">
        <v>200</v>
      </c>
      <c r="C23" s="30" t="s">
        <v>205</v>
      </c>
      <c r="D23" s="31" t="s">
        <v>209</v>
      </c>
      <c r="E23" s="32">
        <v>75500</v>
      </c>
      <c r="F23" s="34">
        <f t="shared" si="1"/>
        <v>1510</v>
      </c>
      <c r="G23" s="35" t="s">
        <v>0</v>
      </c>
      <c r="H23" s="26"/>
    </row>
    <row r="24" spans="1:8" s="150" customFormat="1" x14ac:dyDescent="0.25">
      <c r="A24" s="26"/>
      <c r="B24" s="23" t="s">
        <v>72</v>
      </c>
      <c r="C24" s="160"/>
      <c r="D24" s="160"/>
      <c r="E24" s="160"/>
      <c r="F24" s="36">
        <f>SUM(F8:F23)</f>
        <v>1175630.46</v>
      </c>
      <c r="G24" s="37" t="s">
        <v>0</v>
      </c>
      <c r="H24" s="26"/>
    </row>
    <row r="25" spans="1:8" s="150" customFormat="1" x14ac:dyDescent="0.25">
      <c r="A25" s="26"/>
      <c r="B25" s="107" t="s">
        <v>136</v>
      </c>
      <c r="C25" s="161"/>
      <c r="D25" s="161"/>
      <c r="E25" s="161"/>
      <c r="F25" s="66">
        <v>10394922.763333336</v>
      </c>
      <c r="G25" s="37" t="s">
        <v>0</v>
      </c>
      <c r="H25" s="26"/>
    </row>
    <row r="26" spans="1:8" s="150" customFormat="1" x14ac:dyDescent="0.25">
      <c r="A26" s="26"/>
      <c r="B26" s="39" t="s">
        <v>69</v>
      </c>
      <c r="C26" s="162"/>
      <c r="D26" s="162"/>
      <c r="E26" s="163"/>
      <c r="F26" s="38">
        <f>F24+F25</f>
        <v>11570553.223333336</v>
      </c>
      <c r="G26" s="38" t="s">
        <v>0</v>
      </c>
      <c r="H26" s="26"/>
    </row>
    <row r="27" spans="1:8" s="150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50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50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50" customFormat="1" hidden="1" x14ac:dyDescent="0.25"/>
    <row r="31" spans="1:8" s="150" customFormat="1" hidden="1" x14ac:dyDescent="0.25"/>
    <row r="32" spans="1:8" s="150" customFormat="1" hidden="1" x14ac:dyDescent="0.25"/>
    <row r="33" s="150" customFormat="1" ht="14.45" hidden="1" customHeight="1" x14ac:dyDescent="0.25"/>
    <row r="34" s="150" customFormat="1" ht="14.4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Biofos Spildevandscenter Avedøre AS</v>
      </c>
      <c r="B1" s="164"/>
      <c r="C1" s="164"/>
      <c r="D1" s="164"/>
      <c r="E1" s="164"/>
    </row>
    <row r="2" spans="1:5" x14ac:dyDescent="0.25">
      <c r="A2" s="1" t="str">
        <f>'1. Forside'!A2</f>
        <v>S009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1576667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1728717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investeringer'!F24</f>
        <v>1175630.46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-954123.08000000007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7"/>
  <sheetViews>
    <sheetView view="pageLayout" zoomScale="85" zoomScaleNormal="90" zoomScaleSheetLayoutView="86" zoomScalePageLayoutView="85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Biofos Spildevandscenter Avedøre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S009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214</v>
      </c>
      <c r="C8" s="30">
        <v>2015</v>
      </c>
      <c r="D8" s="31">
        <v>20</v>
      </c>
      <c r="E8" s="32">
        <v>3600000</v>
      </c>
      <c r="F8" s="45">
        <f>E8/D8</f>
        <v>180000</v>
      </c>
      <c r="G8" s="35" t="s">
        <v>0</v>
      </c>
      <c r="H8" s="26"/>
    </row>
    <row r="9" spans="1:8" s="150" customFormat="1" x14ac:dyDescent="0.25">
      <c r="A9" s="26"/>
      <c r="B9" s="29" t="s">
        <v>198</v>
      </c>
      <c r="C9" s="30">
        <v>2015</v>
      </c>
      <c r="D9" s="31">
        <v>20</v>
      </c>
      <c r="E9" s="32">
        <v>47500000</v>
      </c>
      <c r="F9" s="45">
        <f t="shared" ref="F9:F11" si="0">E9/D9</f>
        <v>2375000</v>
      </c>
      <c r="G9" s="35" t="s">
        <v>0</v>
      </c>
      <c r="H9" s="26"/>
    </row>
    <row r="10" spans="1:8" s="150" customFormat="1" x14ac:dyDescent="0.25">
      <c r="A10" s="26"/>
      <c r="B10" s="29" t="s">
        <v>215</v>
      </c>
      <c r="C10" s="30">
        <v>2015</v>
      </c>
      <c r="D10" s="31">
        <v>5</v>
      </c>
      <c r="E10" s="32">
        <v>3200000</v>
      </c>
      <c r="F10" s="45">
        <f t="shared" si="0"/>
        <v>640000</v>
      </c>
      <c r="G10" s="35" t="s">
        <v>0</v>
      </c>
      <c r="H10" s="26"/>
    </row>
    <row r="11" spans="1:8" s="150" customFormat="1" x14ac:dyDescent="0.25">
      <c r="A11" s="26"/>
      <c r="B11" s="29" t="s">
        <v>216</v>
      </c>
      <c r="C11" s="30">
        <v>2015</v>
      </c>
      <c r="D11" s="31">
        <v>75</v>
      </c>
      <c r="E11" s="32">
        <v>6400000</v>
      </c>
      <c r="F11" s="45">
        <f t="shared" si="0"/>
        <v>85333.333333333328</v>
      </c>
      <c r="G11" s="35" t="s">
        <v>0</v>
      </c>
      <c r="H11" s="26"/>
    </row>
    <row r="12" spans="1:8" s="150" customFormat="1" ht="26.25" x14ac:dyDescent="0.25">
      <c r="A12" s="26"/>
      <c r="B12" s="29" t="s">
        <v>217</v>
      </c>
      <c r="C12" s="30">
        <v>2015</v>
      </c>
      <c r="D12" s="31">
        <v>20</v>
      </c>
      <c r="E12" s="32">
        <v>3200000</v>
      </c>
      <c r="F12" s="45">
        <f t="shared" ref="F12:F20" si="1">E12/D12</f>
        <v>160000</v>
      </c>
      <c r="G12" s="35" t="s">
        <v>0</v>
      </c>
      <c r="H12" s="26"/>
    </row>
    <row r="13" spans="1:8" s="150" customFormat="1" ht="26.25" x14ac:dyDescent="0.25">
      <c r="A13" s="26"/>
      <c r="B13" s="29" t="s">
        <v>218</v>
      </c>
      <c r="C13" s="30">
        <v>2015</v>
      </c>
      <c r="D13" s="31">
        <v>10</v>
      </c>
      <c r="E13" s="32">
        <v>3200000</v>
      </c>
      <c r="F13" s="45">
        <f t="shared" si="1"/>
        <v>320000</v>
      </c>
      <c r="G13" s="35" t="s">
        <v>0</v>
      </c>
      <c r="H13" s="26"/>
    </row>
    <row r="14" spans="1:8" s="150" customFormat="1" x14ac:dyDescent="0.25">
      <c r="A14" s="26"/>
      <c r="B14" s="29" t="s">
        <v>219</v>
      </c>
      <c r="C14" s="30">
        <v>2016</v>
      </c>
      <c r="D14" s="31">
        <v>75</v>
      </c>
      <c r="E14" s="32">
        <v>8100000</v>
      </c>
      <c r="F14" s="45">
        <f t="shared" si="1"/>
        <v>108000</v>
      </c>
      <c r="G14" s="35" t="s">
        <v>0</v>
      </c>
      <c r="H14" s="26"/>
    </row>
    <row r="15" spans="1:8" s="150" customFormat="1" ht="26.25" x14ac:dyDescent="0.25">
      <c r="A15" s="26"/>
      <c r="B15" s="29" t="s">
        <v>217</v>
      </c>
      <c r="C15" s="30">
        <v>2016</v>
      </c>
      <c r="D15" s="31">
        <v>20</v>
      </c>
      <c r="E15" s="32">
        <v>4700000</v>
      </c>
      <c r="F15" s="45">
        <f t="shared" si="1"/>
        <v>235000</v>
      </c>
      <c r="G15" s="35" t="s">
        <v>0</v>
      </c>
      <c r="H15" s="26"/>
    </row>
    <row r="16" spans="1:8" s="150" customFormat="1" x14ac:dyDescent="0.25">
      <c r="A16" s="26"/>
      <c r="B16" s="29" t="s">
        <v>198</v>
      </c>
      <c r="C16" s="30">
        <v>2016</v>
      </c>
      <c r="D16" s="31">
        <v>20</v>
      </c>
      <c r="E16" s="32">
        <v>3500000</v>
      </c>
      <c r="F16" s="45">
        <f t="shared" si="1"/>
        <v>175000</v>
      </c>
      <c r="G16" s="35" t="s">
        <v>0</v>
      </c>
      <c r="H16" s="26"/>
    </row>
    <row r="17" spans="1:8" s="150" customFormat="1" x14ac:dyDescent="0.25">
      <c r="A17" s="26"/>
      <c r="B17" s="29" t="s">
        <v>215</v>
      </c>
      <c r="C17" s="30">
        <v>2016</v>
      </c>
      <c r="D17" s="31">
        <v>5</v>
      </c>
      <c r="E17" s="32">
        <v>3000000</v>
      </c>
      <c r="F17" s="45">
        <f t="shared" si="1"/>
        <v>600000</v>
      </c>
      <c r="G17" s="35" t="s">
        <v>0</v>
      </c>
      <c r="H17" s="26"/>
    </row>
    <row r="18" spans="1:8" s="150" customFormat="1" x14ac:dyDescent="0.25">
      <c r="A18" s="26"/>
      <c r="B18" s="29" t="s">
        <v>216</v>
      </c>
      <c r="C18" s="30">
        <v>2016</v>
      </c>
      <c r="D18" s="31">
        <v>75</v>
      </c>
      <c r="E18" s="32">
        <v>6000000</v>
      </c>
      <c r="F18" s="45">
        <f t="shared" si="1"/>
        <v>80000</v>
      </c>
      <c r="G18" s="35" t="s">
        <v>0</v>
      </c>
      <c r="H18" s="26"/>
    </row>
    <row r="19" spans="1:8" s="150" customFormat="1" ht="26.25" x14ac:dyDescent="0.25">
      <c r="A19" s="26"/>
      <c r="B19" s="29" t="s">
        <v>217</v>
      </c>
      <c r="C19" s="30">
        <v>2016</v>
      </c>
      <c r="D19" s="31">
        <v>20</v>
      </c>
      <c r="E19" s="32">
        <v>3000000</v>
      </c>
      <c r="F19" s="45">
        <f t="shared" si="1"/>
        <v>150000</v>
      </c>
      <c r="G19" s="35" t="s">
        <v>0</v>
      </c>
      <c r="H19" s="26"/>
    </row>
    <row r="20" spans="1:8" s="150" customFormat="1" ht="26.25" x14ac:dyDescent="0.25">
      <c r="A20" s="26"/>
      <c r="B20" s="29" t="s">
        <v>218</v>
      </c>
      <c r="C20" s="30">
        <v>2016</v>
      </c>
      <c r="D20" s="31">
        <v>10</v>
      </c>
      <c r="E20" s="32">
        <v>3000000</v>
      </c>
      <c r="F20" s="45">
        <f t="shared" si="1"/>
        <v>300000</v>
      </c>
      <c r="G20" s="35" t="s">
        <v>0</v>
      </c>
      <c r="H20" s="26"/>
    </row>
    <row r="21" spans="1:8" s="150" customFormat="1" x14ac:dyDescent="0.25">
      <c r="A21" s="26"/>
      <c r="B21" s="109" t="s">
        <v>73</v>
      </c>
      <c r="C21" s="167"/>
      <c r="D21" s="168"/>
      <c r="E21" s="169"/>
      <c r="F21" s="46">
        <f>SUMIF(C8:C20,"2015",F8:F20)</f>
        <v>3760333.3333333335</v>
      </c>
      <c r="G21" s="47" t="s">
        <v>0</v>
      </c>
      <c r="H21" s="26"/>
    </row>
    <row r="22" spans="1:8" s="150" customFormat="1" x14ac:dyDescent="0.25">
      <c r="A22" s="26"/>
      <c r="B22" s="107" t="s">
        <v>134</v>
      </c>
      <c r="C22" s="170"/>
      <c r="D22" s="171"/>
      <c r="E22" s="172"/>
      <c r="F22" s="46">
        <f>SUMIF(C8:C20,"2016",F8:F20)</f>
        <v>1648000</v>
      </c>
      <c r="G22" s="47" t="s">
        <v>0</v>
      </c>
      <c r="H22" s="26"/>
    </row>
    <row r="23" spans="1:8" s="150" customFormat="1" x14ac:dyDescent="0.25">
      <c r="A23" s="26"/>
      <c r="B23" s="50" t="s">
        <v>36</v>
      </c>
      <c r="C23" s="173"/>
      <c r="D23" s="174"/>
      <c r="E23" s="174"/>
      <c r="F23" s="48">
        <f>F21+F22</f>
        <v>5408333.333333334</v>
      </c>
      <c r="G23" s="49" t="s">
        <v>0</v>
      </c>
      <c r="H23" s="26"/>
    </row>
    <row r="24" spans="1:8" s="150" customFormat="1" x14ac:dyDescent="0.25">
      <c r="A24" s="26"/>
      <c r="B24" s="26"/>
      <c r="C24" s="16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16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166"/>
      <c r="D26" s="26"/>
      <c r="E26" s="26"/>
      <c r="F26" s="175"/>
      <c r="G26" s="175"/>
      <c r="H26" s="2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t="12" hidden="1" customHeight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2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Biofos Spildevandscenter Avedøre AS</v>
      </c>
      <c r="B1" s="56"/>
      <c r="C1" s="56"/>
      <c r="D1" s="178"/>
      <c r="E1" s="56"/>
    </row>
    <row r="2" spans="1:5" x14ac:dyDescent="0.25">
      <c r="A2" s="222" t="str">
        <f>'1. Forside'!A2</f>
        <v>S009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188</v>
      </c>
      <c r="C8" s="51">
        <v>230000</v>
      </c>
      <c r="D8" s="182" t="s">
        <v>0</v>
      </c>
      <c r="E8" s="56"/>
    </row>
    <row r="9" spans="1:5" x14ac:dyDescent="0.25">
      <c r="A9" s="56"/>
      <c r="B9" s="207" t="s">
        <v>189</v>
      </c>
      <c r="C9" s="51">
        <v>1220000</v>
      </c>
      <c r="D9" s="182" t="s">
        <v>193</v>
      </c>
      <c r="E9" s="56"/>
    </row>
    <row r="10" spans="1:5" x14ac:dyDescent="0.25">
      <c r="A10" s="56"/>
      <c r="B10" s="207" t="s">
        <v>194</v>
      </c>
      <c r="C10" s="51">
        <v>908000</v>
      </c>
      <c r="D10" s="182" t="s">
        <v>0</v>
      </c>
      <c r="E10" s="56"/>
    </row>
    <row r="11" spans="1:5" x14ac:dyDescent="0.25">
      <c r="A11" s="56"/>
      <c r="B11" s="207" t="s">
        <v>192</v>
      </c>
      <c r="C11" s="51">
        <v>1200000</v>
      </c>
      <c r="D11" s="182" t="s">
        <v>193</v>
      </c>
      <c r="E11" s="56"/>
    </row>
    <row r="12" spans="1:5" x14ac:dyDescent="0.25">
      <c r="A12" s="56"/>
      <c r="B12" s="207" t="s">
        <v>190</v>
      </c>
      <c r="C12" s="51">
        <v>1000000</v>
      </c>
      <c r="D12" s="182" t="s">
        <v>0</v>
      </c>
      <c r="E12" s="56"/>
    </row>
    <row r="13" spans="1:5" x14ac:dyDescent="0.25">
      <c r="A13" s="56"/>
      <c r="B13" s="207" t="s">
        <v>191</v>
      </c>
      <c r="C13" s="51">
        <v>7800000</v>
      </c>
      <c r="D13" s="182" t="s">
        <v>0</v>
      </c>
      <c r="E13" s="56"/>
    </row>
    <row r="14" spans="1:5" x14ac:dyDescent="0.25">
      <c r="A14" s="56"/>
      <c r="B14" s="54" t="s">
        <v>35</v>
      </c>
      <c r="C14" s="55">
        <f>SUM(C7:C13)</f>
        <v>12391000</v>
      </c>
      <c r="D14" s="54" t="s">
        <v>0</v>
      </c>
      <c r="E14" s="56"/>
    </row>
    <row r="15" spans="1:5" x14ac:dyDescent="0.25">
      <c r="A15" s="56"/>
      <c r="B15" s="56"/>
      <c r="C15" s="56"/>
      <c r="D15" s="178"/>
      <c r="E15" s="56"/>
    </row>
    <row r="16" spans="1:5" x14ac:dyDescent="0.25">
      <c r="A16" s="56"/>
      <c r="B16" s="56"/>
      <c r="C16" s="56"/>
      <c r="D16" s="178"/>
      <c r="E16" s="56"/>
    </row>
    <row r="17" spans="1:5" ht="38.25" customHeight="1" x14ac:dyDescent="0.25">
      <c r="A17" s="56"/>
      <c r="B17" s="266" t="s">
        <v>145</v>
      </c>
      <c r="C17" s="267"/>
      <c r="D17" s="268"/>
      <c r="E17" s="56"/>
    </row>
    <row r="18" spans="1:5" x14ac:dyDescent="0.25">
      <c r="A18" s="56"/>
      <c r="B18" s="53" t="s">
        <v>71</v>
      </c>
      <c r="C18" s="51">
        <v>110000</v>
      </c>
      <c r="D18" s="182" t="s">
        <v>0</v>
      </c>
      <c r="E18" s="56"/>
    </row>
    <row r="19" spans="1:5" x14ac:dyDescent="0.25">
      <c r="A19" s="56"/>
      <c r="B19" s="53" t="s">
        <v>14</v>
      </c>
      <c r="C19" s="51">
        <v>38000</v>
      </c>
      <c r="D19" s="182" t="s">
        <v>0</v>
      </c>
      <c r="E19" s="56"/>
    </row>
    <row r="20" spans="1:5" x14ac:dyDescent="0.25">
      <c r="A20" s="56"/>
      <c r="B20" s="54" t="s">
        <v>35</v>
      </c>
      <c r="C20" s="55">
        <f>SUM(C18:C19)</f>
        <v>148000</v>
      </c>
      <c r="D20" s="54" t="s">
        <v>0</v>
      </c>
      <c r="E20" s="56"/>
    </row>
    <row r="21" spans="1:5" x14ac:dyDescent="0.25">
      <c r="A21" s="56"/>
      <c r="B21" s="56"/>
      <c r="C21" s="183"/>
      <c r="D21" s="184"/>
      <c r="E21" s="56"/>
    </row>
    <row r="22" spans="1:5" x14ac:dyDescent="0.25">
      <c r="A22" s="56"/>
      <c r="B22" s="56"/>
      <c r="C22" s="183"/>
      <c r="D22" s="184"/>
      <c r="E22" s="56"/>
    </row>
    <row r="23" spans="1:5" ht="42" customHeight="1" x14ac:dyDescent="0.25">
      <c r="A23" s="56"/>
      <c r="B23" s="269" t="s">
        <v>146</v>
      </c>
      <c r="C23" s="270"/>
      <c r="D23" s="271"/>
      <c r="E23" s="56"/>
    </row>
    <row r="24" spans="1:5" x14ac:dyDescent="0.25">
      <c r="A24" s="56"/>
      <c r="B24" s="108" t="s">
        <v>147</v>
      </c>
      <c r="C24" s="19">
        <v>10777590</v>
      </c>
      <c r="D24" s="58" t="s">
        <v>0</v>
      </c>
      <c r="E24" s="56"/>
    </row>
    <row r="25" spans="1:5" x14ac:dyDescent="0.25">
      <c r="A25" s="56"/>
      <c r="B25" s="108" t="s">
        <v>148</v>
      </c>
      <c r="C25" s="40">
        <v>11479000</v>
      </c>
      <c r="D25" s="58" t="s">
        <v>0</v>
      </c>
      <c r="E25" s="56"/>
    </row>
    <row r="26" spans="1:5" x14ac:dyDescent="0.25">
      <c r="A26" s="56"/>
      <c r="B26" s="28" t="s">
        <v>149</v>
      </c>
      <c r="C26" s="55">
        <f>C24-C25</f>
        <v>-701410</v>
      </c>
      <c r="D26" s="28" t="s">
        <v>0</v>
      </c>
      <c r="E26" s="56"/>
    </row>
    <row r="27" spans="1:5" x14ac:dyDescent="0.25">
      <c r="A27" s="56"/>
      <c r="B27" s="56"/>
      <c r="C27" s="56"/>
      <c r="D27" s="178"/>
      <c r="E27" s="56"/>
    </row>
    <row r="28" spans="1:5" x14ac:dyDescent="0.25">
      <c r="A28" s="56"/>
      <c r="B28" s="56"/>
      <c r="C28" s="56"/>
      <c r="D28" s="178"/>
      <c r="E28" s="56"/>
    </row>
    <row r="29" spans="1:5" x14ac:dyDescent="0.25">
      <c r="A29" s="56"/>
      <c r="B29" s="56"/>
      <c r="C29" s="56"/>
      <c r="D29" s="178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>
      <c r="A36" s="186"/>
      <c r="B36" s="186"/>
      <c r="C36" s="186"/>
      <c r="D36" s="187"/>
      <c r="E36" s="186"/>
    </row>
    <row r="37" spans="1:5" hidden="1" x14ac:dyDescent="0.25">
      <c r="A37" s="186"/>
      <c r="B37" s="186"/>
      <c r="C37" s="186"/>
      <c r="D37" s="187"/>
      <c r="E37" s="186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  <row r="51" spans="1:5" x14ac:dyDescent="0.25">
      <c r="A51" s="219"/>
      <c r="B51" s="219"/>
      <c r="C51" s="219"/>
      <c r="D51" s="220"/>
      <c r="E51" s="219"/>
    </row>
    <row r="52" spans="1:5" x14ac:dyDescent="0.25">
      <c r="A52" s="219"/>
      <c r="B52" s="219"/>
      <c r="C52" s="219"/>
      <c r="D52" s="220"/>
      <c r="E52" s="219"/>
    </row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2015-10-05T11:56:52Z</cp:lastPrinted>
  <dcterms:created xsi:type="dcterms:W3CDTF">2014-01-17T08:54:17Z</dcterms:created>
  <dcterms:modified xsi:type="dcterms:W3CDTF">2015-10-08T11:47:43Z</dcterms:modified>
</cp:coreProperties>
</file>