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  <sheet name="Ark1" sheetId="20" r:id="rId16"/>
  </sheets>
  <calcPr calcId="145621"/>
</workbook>
</file>

<file path=xl/calcChain.xml><?xml version="1.0" encoding="utf-8"?>
<calcChain xmlns="http://schemas.openxmlformats.org/spreadsheetml/2006/main">
  <c r="C13" i="13" l="1"/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F17" i="2"/>
  <c r="F18" i="2"/>
  <c r="F19" i="2"/>
  <c r="F20" i="2"/>
  <c r="E31" i="19" l="1"/>
  <c r="C36" i="19" l="1"/>
  <c r="E36" i="19" s="1"/>
  <c r="F2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4" i="16"/>
  <c r="C8" i="8" s="1"/>
  <c r="C13" i="15"/>
  <c r="C15" i="15" s="1"/>
  <c r="C11" i="8" s="1"/>
  <c r="E29" i="19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26" i="8" l="1"/>
  <c r="F8" i="2" l="1"/>
  <c r="F8" i="7"/>
  <c r="F21" i="7" s="1"/>
  <c r="F21" i="2" l="1"/>
  <c r="C9" i="10" s="1"/>
  <c r="C15" i="11" l="1"/>
  <c r="C29" i="8" s="1"/>
  <c r="C19" i="13"/>
  <c r="C27" i="8" s="1"/>
  <c r="C14" i="4"/>
  <c r="C25" i="8" s="1"/>
  <c r="C25" i="3"/>
  <c r="C23" i="8" s="1"/>
  <c r="F23" i="7"/>
  <c r="C18" i="8" s="1"/>
  <c r="C19" i="3"/>
  <c r="C22" i="8" s="1"/>
  <c r="C13" i="3"/>
  <c r="C21" i="8" s="1"/>
  <c r="C8" i="4"/>
  <c r="C24" i="8" s="1"/>
  <c r="C10" i="10"/>
  <c r="C17" i="8" s="1"/>
  <c r="F2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<sst xmlns="http://schemas.openxmlformats.org/spreadsheetml/2006/main" count="446" uniqueCount="222">
  <si>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</si>
  <si>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</si>
  <si>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</si>
  <si>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</si>
  <si>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</si>
  <si>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</si>
  <si>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</si>
  <si>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</si>
  <si>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</si>
  <si>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</si>
  <si>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</si>
  <si>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</si>
  <si>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</si>
  <si>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</si>
  <si>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</si>
  <si>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</si>
  <si>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</si>
  <si>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</si>
  <si>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</si>
  <si>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</si>
  <si>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</si>
  <si>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</si>
  <si>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</si>
  <si>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</si>
  <si>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</si>
  <si>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</si>
  <si>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</si>
  <si>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</si>
  <si>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</si>
  <si>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</si>
  <si>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</si>
  <si>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</si>
  <si>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</si>
  <si>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</si>
  <si>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</si>
  <si>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</si>
  <si>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</si>
  <si>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</si>
  <si>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</si>
  <si>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</si>
  <si>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</si>
  <si>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</si>
  <si>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</si>
  <si>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</si>
  <si>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</si>
  <si>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</si>
  <si>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</si>
  <si>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</si>
  <si>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</si>
  <si>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</si>
  <si>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</si>
  <si>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</si>
  <si>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</si>
  <si>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</si>
  <si>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</si>
  <si>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</si>
  <si>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</si>
  <si>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</si>
  <si>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</si>
  <si>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</si>
  <si>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</si>
  <si>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</si>
  <si>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</si>
  <si>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</si>
  <si>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</si>
  <si>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</si>
  <si>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</si>
  <si>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</si>
  <si>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</si>
  <si>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</si>
  <si>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</si>
  <si>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</si>
  <si>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</si>
  <si>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</si>
  <si>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</si>
  <si>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</si>
  <si>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</si>
  <si>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</si>
  <si>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</si>
  <si>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</si>
  <si>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</si>
  <si>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</si>
  <si>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</si>
  <si>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</si>
  <si>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</si>
  <si>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</si>
  <si>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</si>
  <si>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</si>
  <si>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</si>
  <si>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</si>
  <si>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</si>
  <si>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</si>
  <si>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</si>
  <si>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</si>
  <si>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</si>
  <si>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</si>
  <si>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</si>
  <si>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</si>
  <si>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</si>
  <si>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</si>
  <si>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</si>
  <si>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</si>
  <si>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</si>
  <si>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</si>
  <si>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</si>
  <si>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</si>
  <si>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</si>
  <si>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</si>
  <si>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</si>
  <si>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</si>
  <si>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</si>
  <si>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</si>
  <si>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</si>
  <si>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</si>
  <si>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</si>
  <si>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</si>
  <si>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</si>
  <si>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</si>
  <si>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</si>
  <si>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</si>
  <si>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</si>
  <si>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</si>
  <si>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</si>
  <si>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</si>
  <si>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</si>
  <si>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</si>
  <si>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</si>
  <si>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</si>
  <si>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</si>
  <si>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</si>
  <si>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</si>
  <si>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</si>
  <si>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</si>
  <si>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</si>
  <si>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</si>
  <si>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</si>
  <si>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</si>
  <si>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</si>
  <si>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</si>
  <si>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</si>
  <si>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</si>
  <si>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</si>
  <si>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</si>
  <si>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</si>
  <si>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</si>
  <si>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</si>
  <si>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</si>
  <si>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</si>
  <si>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</si>
  <si>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</si>
  <si>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</si>
  <si>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</si>
  <si>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</si>
  <si>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</si>
  <si>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</si>
  <si>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</si>
  <si>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</si>
  <si>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</si>
  <si>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</si>
  <si>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</si>
  <si>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</si>
  <si>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</si>
  <si>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</si>
  <si>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</si>
  <si>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</si>
  <si>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</si>
  <si>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</si>
  <si>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</si>
  <si>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</si>
  <si>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</si>
  <si>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</si>
  <si>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</si>
  <si>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</si>
  <si>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</si>
  <si>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</si>
  <si>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</si>
  <si>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</si>
  <si>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</si>
  <si>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</si>
  <si>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</si>
  <si>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</si>
  <si>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</si>
  <si>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</si>
  <si>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</si>
  <si>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</si>
  <si>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</si>
  <si>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</si>
  <si>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</si>
  <si>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Pumpestationer m. overbygning (&lt; 20 m2), Konstruktioner</t>
  </si>
  <si>
    <t>Pumpestationer m. overbygning (&lt; 20 m2), Mek/EL</t>
  </si>
  <si>
    <t>Brønde</t>
  </si>
  <si>
    <t>Beluftningstanke, SRO</t>
  </si>
  <si>
    <t xml:space="preserve">Ø 200 mm &lt; Ledningsnet ≤ Ø 500 mm </t>
  </si>
  <si>
    <t>Stik</t>
  </si>
  <si>
    <t>Slutafvanding, slam - højteknologisk (centrifuger), Konstruktioner</t>
  </si>
  <si>
    <t>Slutafvanding, slam - højteknologisk (centrifuger), Mek/El</t>
  </si>
  <si>
    <t>2014</t>
  </si>
  <si>
    <t>50</t>
  </si>
  <si>
    <t>20</t>
  </si>
  <si>
    <t>75</t>
  </si>
  <si>
    <t>10</t>
  </si>
  <si>
    <t>60</t>
  </si>
  <si>
    <t>Mindre renseanlæg &lt; 5.000 PE uden mulighed for opdeling</t>
  </si>
  <si>
    <t>40</t>
  </si>
  <si>
    <t>Ø 500 mm &lt; Ledningsnet ≤ Ø 800 mm</t>
  </si>
  <si>
    <t>Forklaring, SRO</t>
  </si>
  <si>
    <t>Pumpestationer i brønde (&lt; 6,25 m2), Konstruktioner</t>
  </si>
  <si>
    <t>Forsinkelsesbassiner, lukkede med automatisk rensning og SRO Miljøklasse A (500-1.000 m3) - Konstruktioner</t>
  </si>
  <si>
    <t>Tjenestemandspensioner</t>
  </si>
  <si>
    <t>Ejendomsskatter</t>
  </si>
  <si>
    <t>Spildevandsafgift</t>
  </si>
  <si>
    <t>Køb af ydelser og produkter, der er omfattet af prisloftreguleringen, hos et andet selskab</t>
  </si>
  <si>
    <t>Tejn</t>
  </si>
  <si>
    <t>Nexø</t>
  </si>
  <si>
    <t>Nylars</t>
  </si>
  <si>
    <t>Byåen</t>
  </si>
  <si>
    <t>Teevandsbækken</t>
  </si>
  <si>
    <t xml:space="preserve">Selskabsskatter </t>
  </si>
  <si>
    <t xml:space="preserve">kr. </t>
  </si>
  <si>
    <t>Bornholms Spildevand AS</t>
  </si>
  <si>
    <t>S010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</si>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</sst>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Bornholms Spildevand AS</v>
      </c>
      <c r="B1" s="56"/>
      <c r="C1" s="56"/>
      <c r="D1" s="56"/>
      <c r="E1" s="56"/>
    </row>
    <row r="2" spans="1:5" x14ac:dyDescent="0.25">
      <c r="A2" s="222" t="str">
        <f>'1. Forside'!A2</f>
        <v>S010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6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Bornholms Spildevand AS</v>
      </c>
      <c r="B1" s="26"/>
      <c r="C1" s="26"/>
      <c r="D1" s="26"/>
      <c r="E1" s="26"/>
    </row>
    <row r="2" spans="1:5" x14ac:dyDescent="0.25">
      <c r="A2" s="223" t="str">
        <f>'1. Forside'!A2</f>
        <v>S010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212</v>
      </c>
      <c r="C8" s="51">
        <v>134150</v>
      </c>
      <c r="D8" s="191" t="s">
        <v>0</v>
      </c>
      <c r="E8" s="26"/>
    </row>
    <row r="9" spans="1:5" x14ac:dyDescent="0.25">
      <c r="A9" s="26"/>
      <c r="B9" s="213" t="s">
        <v>213</v>
      </c>
      <c r="C9" s="51">
        <v>53650</v>
      </c>
      <c r="D9" s="191" t="s">
        <v>0</v>
      </c>
      <c r="E9" s="26"/>
    </row>
    <row r="10" spans="1:5" x14ac:dyDescent="0.25">
      <c r="A10" s="26"/>
      <c r="B10" s="213" t="s">
        <v>214</v>
      </c>
      <c r="C10" s="51">
        <v>26800</v>
      </c>
      <c r="D10" s="191" t="s">
        <v>0</v>
      </c>
      <c r="E10" s="26"/>
    </row>
    <row r="11" spans="1:5" x14ac:dyDescent="0.25">
      <c r="A11" s="26"/>
      <c r="B11" s="213" t="s">
        <v>215</v>
      </c>
      <c r="C11" s="51">
        <v>553996</v>
      </c>
      <c r="D11" s="191" t="s">
        <v>0</v>
      </c>
      <c r="E11" s="26"/>
    </row>
    <row r="12" spans="1:5" x14ac:dyDescent="0.25">
      <c r="A12" s="26"/>
      <c r="B12" s="213" t="s">
        <v>216</v>
      </c>
      <c r="C12" s="51">
        <v>276998</v>
      </c>
      <c r="D12" s="191" t="s">
        <v>0</v>
      </c>
      <c r="E12" s="26"/>
    </row>
    <row r="13" spans="1:5" x14ac:dyDescent="0.25">
      <c r="A13" s="26"/>
      <c r="B13" s="54" t="s">
        <v>36</v>
      </c>
      <c r="C13" s="55">
        <f xml:space="preserve"> SUM(C8:C12)</f>
        <v>1045594</v>
      </c>
      <c r="D13" s="192" t="s">
        <v>0</v>
      </c>
      <c r="E13" s="26"/>
    </row>
    <row r="14" spans="1:5" x14ac:dyDescent="0.25">
      <c r="A14" s="26"/>
      <c r="B14" s="56"/>
      <c r="C14" s="197"/>
      <c r="D14" s="56"/>
      <c r="E14" s="26"/>
    </row>
    <row r="15" spans="1:5" x14ac:dyDescent="0.25">
      <c r="A15" s="26"/>
      <c r="B15" s="56"/>
      <c r="C15" s="56"/>
      <c r="D15" s="56"/>
      <c r="E15" s="26"/>
    </row>
    <row r="16" spans="1:5" ht="37.5" customHeight="1" x14ac:dyDescent="0.25">
      <c r="A16" s="26"/>
      <c r="B16" s="272" t="s">
        <v>156</v>
      </c>
      <c r="C16" s="273"/>
      <c r="D16" s="274"/>
      <c r="E16" s="26"/>
    </row>
    <row r="17" spans="1:5" ht="15.75" customHeight="1" x14ac:dyDescent="0.25">
      <c r="A17" s="26"/>
      <c r="B17" s="108" t="s">
        <v>157</v>
      </c>
      <c r="C17" s="19">
        <v>830994</v>
      </c>
      <c r="D17" s="153" t="s">
        <v>0</v>
      </c>
      <c r="E17" s="26"/>
    </row>
    <row r="18" spans="1:5" x14ac:dyDescent="0.25">
      <c r="A18" s="26"/>
      <c r="B18" s="108" t="s">
        <v>158</v>
      </c>
      <c r="C18" s="40">
        <v>830994</v>
      </c>
      <c r="D18" s="153" t="s">
        <v>0</v>
      </c>
      <c r="E18" s="26"/>
    </row>
    <row r="19" spans="1:5" x14ac:dyDescent="0.25">
      <c r="A19" s="26"/>
      <c r="B19" s="28" t="s">
        <v>159</v>
      </c>
      <c r="C19" s="55">
        <f>C17-C18</f>
        <v>0</v>
      </c>
      <c r="D19" s="155" t="s">
        <v>0</v>
      </c>
      <c r="E19" s="26"/>
    </row>
    <row r="20" spans="1:5" x14ac:dyDescent="0.25">
      <c r="A20" s="26"/>
      <c r="B20" s="26"/>
      <c r="C20" s="26"/>
      <c r="D20" s="26"/>
      <c r="E20" s="26"/>
    </row>
    <row r="21" spans="1:5" x14ac:dyDescent="0.25">
      <c r="A21" s="26"/>
      <c r="B21" s="26"/>
      <c r="C21" s="26"/>
      <c r="D21" s="26"/>
      <c r="E21" s="26"/>
    </row>
    <row r="22" spans="1:5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A30" s="26"/>
      <c r="B30" s="26"/>
      <c r="C30" s="26"/>
      <c r="D30" s="26"/>
      <c r="E30" s="26"/>
    </row>
    <row r="31" spans="1:5" hidden="1" x14ac:dyDescent="0.25">
      <c r="A31" s="26"/>
      <c r="B31" s="26"/>
      <c r="C31" s="26"/>
      <c r="D31" s="26"/>
      <c r="E31" s="26"/>
    </row>
    <row r="32" spans="1:5" hidden="1" x14ac:dyDescent="0.25">
      <c r="A32" s="26"/>
      <c r="B32" s="26"/>
      <c r="C32" s="26"/>
      <c r="D32" s="26"/>
      <c r="E32" s="26"/>
    </row>
    <row r="33" spans="1:5" hidden="1" x14ac:dyDescent="0.25">
      <c r="A33" s="26"/>
      <c r="B33" s="26"/>
      <c r="C33" s="26"/>
      <c r="D33" s="26"/>
      <c r="E33" s="26"/>
    </row>
    <row r="34" spans="1:5" hidden="1" x14ac:dyDescent="0.25"/>
    <row r="35" spans="1:5" hidden="1" x14ac:dyDescent="0.25"/>
    <row r="36" spans="1:5" hidden="1" x14ac:dyDescent="0.25"/>
  </sheetData>
  <sheetProtection password="C6ED" sheet="1" objects="1" scenarios="1"/>
  <mergeCells count="3">
    <mergeCell ref="B4:D4"/>
    <mergeCell ref="B16:D16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Bornholms Spildevand AS</v>
      </c>
      <c r="B1" s="26"/>
      <c r="C1" s="26"/>
      <c r="D1" s="26"/>
      <c r="E1" s="26"/>
    </row>
    <row r="2" spans="1:5" x14ac:dyDescent="0.25">
      <c r="A2" s="223" t="str">
        <f>'1. Forside'!A2</f>
        <v>S010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110000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110000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405195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441629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-36434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Bornholms Spildevand AS</v>
      </c>
      <c r="B1" s="26"/>
      <c r="C1" s="26"/>
      <c r="D1" s="26"/>
      <c r="E1" s="26"/>
    </row>
    <row r="2" spans="1:5" x14ac:dyDescent="0.25">
      <c r="A2" s="223" t="str">
        <f>'1. Forside'!A2</f>
        <v>S010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3969510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3969510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Bornholms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70569359.460533619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33720881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1382003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732460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964950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36800294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1929240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1929240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-3789801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-28270014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-758359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-32818174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5911360</v>
      </c>
      <c r="D27" s="79" t="s">
        <v>0</v>
      </c>
      <c r="E27" s="10">
        <f>IF(C27&lt;0,0,-C27)</f>
        <v>-5911360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63274615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739188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64013803</v>
      </c>
      <c r="D36" s="79" t="s">
        <v>0</v>
      </c>
      <c r="E36" s="10">
        <f>-C36</f>
        <v>-64013803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644196.46053361893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Bornholms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S010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297355</v>
      </c>
      <c r="D7" s="224" t="s">
        <v>0</v>
      </c>
      <c r="E7" s="225">
        <v>2474258.1325935721</v>
      </c>
      <c r="F7" s="224" t="s">
        <v>0</v>
      </c>
      <c r="G7" s="225">
        <v>1835376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-297355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297355</v>
      </c>
      <c r="D11" s="228" t="s">
        <v>0</v>
      </c>
      <c r="E11" s="55">
        <f>C11+E7-E8-E9</f>
        <v>2771613.1325935721</v>
      </c>
      <c r="F11" s="228" t="s">
        <v>0</v>
      </c>
      <c r="G11" s="55">
        <f>E11+G7-G8-G9</f>
        <v>4606989.1325935721</v>
      </c>
      <c r="H11" s="228" t="s">
        <v>0</v>
      </c>
      <c r="I11" s="55">
        <f>G11+I7-I8-I9</f>
        <v>4606989.1325935721</v>
      </c>
      <c r="J11" s="228" t="s">
        <v>0</v>
      </c>
      <c r="K11" s="55">
        <f>K7-K8-K9+K10+I11</f>
        <v>4309634.1325935721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Bornholms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28920095.888875693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-109896.36437772763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-702758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28107441.524497967</v>
      </c>
      <c r="D13" s="79" t="s">
        <v>0</v>
      </c>
      <c r="E13" s="6">
        <f>C13</f>
        <v>28107441.524497967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33517996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221</v>
      </c>
      <c r="C16" s="14">
        <f>'6. Gennemførte investeringer'!F23</f>
        <v>2480911.7233333332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10800.376666666707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875000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36884708.100000001</v>
      </c>
      <c r="D19" s="79" t="s">
        <v>0</v>
      </c>
      <c r="E19" s="8">
        <f>C19</f>
        <v>36884708.100000001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omkostninger'!C13</f>
        <v>3635997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omkostninger'!C19</f>
        <v>122500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omkostninger'!C25</f>
        <v>557349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Klimatilpasning'!C13</f>
        <v>1045594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Klimatilpasning'!C19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110000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-36434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5435006</v>
      </c>
      <c r="D30" s="79" t="s">
        <v>0</v>
      </c>
      <c r="E30" s="6">
        <f>C30</f>
        <v>5435006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644196.46053361893</v>
      </c>
      <c r="D34" s="79" t="s">
        <v>0</v>
      </c>
      <c r="E34" s="12">
        <f>C34</f>
        <v>644196.46053361893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71071352.085031584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1788191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39.744832674491477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Bornholms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S010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28920095.888875693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28920095.888875693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28920095.888875693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-109896.36437772763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Bornholms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22334990.054978698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28810199.524497967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28920095.888875693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2811033.3203987172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702758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Bornholms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1409199151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33517996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33517996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Bornholms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196</v>
      </c>
      <c r="D8" s="31" t="s">
        <v>197</v>
      </c>
      <c r="E8" s="32">
        <v>2118928</v>
      </c>
      <c r="F8" s="34">
        <f t="shared" ref="F8" si="0">E8/D8</f>
        <v>42378.559999999998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196</v>
      </c>
      <c r="D9" s="31" t="s">
        <v>198</v>
      </c>
      <c r="E9" s="32">
        <v>573265</v>
      </c>
      <c r="F9" s="34">
        <f t="shared" ref="F9:F20" si="1">E9/D9</f>
        <v>28663.25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196</v>
      </c>
      <c r="D10" s="31" t="s">
        <v>199</v>
      </c>
      <c r="E10" s="32">
        <v>43399</v>
      </c>
      <c r="F10" s="34">
        <f t="shared" si="1"/>
        <v>578.65333333333331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196</v>
      </c>
      <c r="D11" s="31" t="s">
        <v>200</v>
      </c>
      <c r="E11" s="32">
        <v>74530</v>
      </c>
      <c r="F11" s="34">
        <f t="shared" si="1"/>
        <v>7453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196</v>
      </c>
      <c r="D12" s="31" t="s">
        <v>199</v>
      </c>
      <c r="E12" s="32">
        <v>3948664</v>
      </c>
      <c r="F12" s="34">
        <f t="shared" si="1"/>
        <v>52648.853333333333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196</v>
      </c>
      <c r="D13" s="31" t="s">
        <v>199</v>
      </c>
      <c r="E13" s="32">
        <v>365957</v>
      </c>
      <c r="F13" s="34">
        <f t="shared" si="1"/>
        <v>4879.4266666666663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196</v>
      </c>
      <c r="D14" s="31" t="s">
        <v>201</v>
      </c>
      <c r="E14" s="32">
        <v>1187187</v>
      </c>
      <c r="F14" s="34">
        <f t="shared" si="1"/>
        <v>19786.45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196</v>
      </c>
      <c r="D15" s="31" t="s">
        <v>198</v>
      </c>
      <c r="E15" s="32">
        <v>158621</v>
      </c>
      <c r="F15" s="34">
        <f t="shared" si="1"/>
        <v>7931.05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196</v>
      </c>
      <c r="D16" s="31" t="s">
        <v>199</v>
      </c>
      <c r="E16" s="32">
        <v>16564874</v>
      </c>
      <c r="F16" s="34">
        <f t="shared" si="1"/>
        <v>220864.98666666666</v>
      </c>
      <c r="G16" s="35" t="s">
        <v>0</v>
      </c>
      <c r="H16" s="26"/>
    </row>
    <row r="17" spans="1:8" s="150" customFormat="1" x14ac:dyDescent="0.25">
      <c r="A17" s="26"/>
      <c r="B17" s="29" t="s">
        <v>193</v>
      </c>
      <c r="C17" s="30" t="s">
        <v>196</v>
      </c>
      <c r="D17" s="31" t="s">
        <v>199</v>
      </c>
      <c r="E17" s="32">
        <v>1876665</v>
      </c>
      <c r="F17" s="34">
        <f t="shared" si="1"/>
        <v>25022.2</v>
      </c>
      <c r="G17" s="35" t="s">
        <v>0</v>
      </c>
      <c r="H17" s="26"/>
    </row>
    <row r="18" spans="1:8" s="150" customFormat="1" x14ac:dyDescent="0.25">
      <c r="A18" s="26"/>
      <c r="B18" s="29" t="s">
        <v>202</v>
      </c>
      <c r="C18" s="30" t="s">
        <v>196</v>
      </c>
      <c r="D18" s="31" t="s">
        <v>203</v>
      </c>
      <c r="E18" s="32">
        <v>98447</v>
      </c>
      <c r="F18" s="34">
        <f t="shared" si="1"/>
        <v>2461.1750000000002</v>
      </c>
      <c r="G18" s="35" t="s">
        <v>0</v>
      </c>
      <c r="H18" s="26"/>
    </row>
    <row r="19" spans="1:8" s="150" customFormat="1" x14ac:dyDescent="0.25">
      <c r="A19" s="26"/>
      <c r="B19" s="29" t="s">
        <v>194</v>
      </c>
      <c r="C19" s="30" t="s">
        <v>196</v>
      </c>
      <c r="D19" s="31" t="s">
        <v>201</v>
      </c>
      <c r="E19" s="32">
        <v>1197233</v>
      </c>
      <c r="F19" s="34">
        <f t="shared" si="1"/>
        <v>19953.883333333335</v>
      </c>
      <c r="G19" s="35" t="s">
        <v>0</v>
      </c>
      <c r="H19" s="26"/>
    </row>
    <row r="20" spans="1:8" s="150" customFormat="1" x14ac:dyDescent="0.25">
      <c r="A20" s="26"/>
      <c r="B20" s="29" t="s">
        <v>195</v>
      </c>
      <c r="C20" s="30" t="s">
        <v>196</v>
      </c>
      <c r="D20" s="31" t="s">
        <v>198</v>
      </c>
      <c r="E20" s="32">
        <v>62244</v>
      </c>
      <c r="F20" s="34">
        <f t="shared" si="1"/>
        <v>3112.2</v>
      </c>
      <c r="G20" s="35" t="s">
        <v>0</v>
      </c>
      <c r="H20" s="26"/>
    </row>
    <row r="21" spans="1:8" s="150" customFormat="1" x14ac:dyDescent="0.25">
      <c r="A21" s="26"/>
      <c r="B21" s="23" t="s">
        <v>72</v>
      </c>
      <c r="C21" s="160"/>
      <c r="D21" s="160"/>
      <c r="E21" s="160"/>
      <c r="F21" s="36">
        <f>SUM(F8:F20)</f>
        <v>435733.68833333335</v>
      </c>
      <c r="G21" s="37" t="s">
        <v>0</v>
      </c>
      <c r="H21" s="26"/>
    </row>
    <row r="22" spans="1:8" s="150" customFormat="1" x14ac:dyDescent="0.25">
      <c r="A22" s="26"/>
      <c r="B22" s="107" t="s">
        <v>136</v>
      </c>
      <c r="C22" s="161"/>
      <c r="D22" s="161"/>
      <c r="E22" s="161"/>
      <c r="F22" s="66">
        <v>2045178.0349999999</v>
      </c>
      <c r="G22" s="37" t="s">
        <v>0</v>
      </c>
      <c r="H22" s="26"/>
    </row>
    <row r="23" spans="1:8" s="150" customFormat="1" x14ac:dyDescent="0.25">
      <c r="A23" s="26"/>
      <c r="B23" s="39" t="s">
        <v>69</v>
      </c>
      <c r="C23" s="162"/>
      <c r="D23" s="162"/>
      <c r="E23" s="163"/>
      <c r="F23" s="38">
        <f>F21+F22</f>
        <v>2480911.7233333332</v>
      </c>
      <c r="G23" s="38" t="s">
        <v>0</v>
      </c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hidden="1" x14ac:dyDescent="0.25"/>
    <row r="28" spans="1:8" s="150" customFormat="1" hidden="1" x14ac:dyDescent="0.25"/>
    <row r="29" spans="1:8" s="150" customFormat="1" hidden="1" x14ac:dyDescent="0.25"/>
    <row r="30" spans="1:8" s="150" customFormat="1" ht="14.45" hidden="1" customHeight="1" x14ac:dyDescent="0.25"/>
    <row r="31" spans="1:8" s="150" customFormat="1" ht="14.4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Bornholms Spildevand AS</v>
      </c>
      <c r="B1" s="164"/>
      <c r="C1" s="164"/>
      <c r="D1" s="164"/>
      <c r="E1" s="164"/>
    </row>
    <row r="2" spans="1:5" x14ac:dyDescent="0.25">
      <c r="A2" s="1" t="str">
        <f>'1. Forside'!A2</f>
        <v>S010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426100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434567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investeringer'!F21</f>
        <v>435733.68833333335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10800.376666666707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5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Bornholms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193</v>
      </c>
      <c r="C8" s="30">
        <v>2015</v>
      </c>
      <c r="D8" s="31">
        <v>75</v>
      </c>
      <c r="E8" s="32">
        <v>3900000</v>
      </c>
      <c r="F8" s="45">
        <f>E8/D8</f>
        <v>52000</v>
      </c>
      <c r="G8" s="35" t="s">
        <v>0</v>
      </c>
      <c r="H8" s="26"/>
    </row>
    <row r="9" spans="1:8" s="150" customFormat="1" x14ac:dyDescent="0.25">
      <c r="A9" s="26"/>
      <c r="B9" s="29" t="s">
        <v>204</v>
      </c>
      <c r="C9" s="30">
        <v>2015</v>
      </c>
      <c r="D9" s="31">
        <v>75</v>
      </c>
      <c r="E9" s="32">
        <v>4200000</v>
      </c>
      <c r="F9" s="45">
        <f t="shared" ref="F9:F20" si="0">E9/D9</f>
        <v>56000</v>
      </c>
      <c r="G9" s="35" t="s">
        <v>0</v>
      </c>
      <c r="H9" s="26"/>
    </row>
    <row r="10" spans="1:8" s="150" customFormat="1" x14ac:dyDescent="0.25">
      <c r="A10" s="26"/>
      <c r="B10" s="29" t="s">
        <v>205</v>
      </c>
      <c r="C10" s="30">
        <v>2015</v>
      </c>
      <c r="D10" s="31">
        <v>10</v>
      </c>
      <c r="E10" s="32">
        <v>250000</v>
      </c>
      <c r="F10" s="45">
        <f t="shared" si="0"/>
        <v>25000</v>
      </c>
      <c r="G10" s="35" t="s">
        <v>0</v>
      </c>
      <c r="H10" s="26"/>
    </row>
    <row r="11" spans="1:8" s="150" customFormat="1" x14ac:dyDescent="0.25">
      <c r="A11" s="26"/>
      <c r="B11" s="29" t="s">
        <v>206</v>
      </c>
      <c r="C11" s="30">
        <v>2015</v>
      </c>
      <c r="D11" s="31">
        <v>50</v>
      </c>
      <c r="E11" s="32">
        <v>250000</v>
      </c>
      <c r="F11" s="45">
        <f t="shared" si="0"/>
        <v>5000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>
        <v>2015</v>
      </c>
      <c r="D12" s="31">
        <v>75</v>
      </c>
      <c r="E12" s="32">
        <v>14900000</v>
      </c>
      <c r="F12" s="45">
        <f t="shared" si="0"/>
        <v>198666.66666666666</v>
      </c>
      <c r="G12" s="35" t="s">
        <v>0</v>
      </c>
      <c r="H12" s="26"/>
    </row>
    <row r="13" spans="1:8" s="150" customFormat="1" x14ac:dyDescent="0.25">
      <c r="A13" s="26"/>
      <c r="B13" s="29" t="s">
        <v>202</v>
      </c>
      <c r="C13" s="30">
        <v>2015</v>
      </c>
      <c r="D13" s="31">
        <v>40</v>
      </c>
      <c r="E13" s="32">
        <v>2500000</v>
      </c>
      <c r="F13" s="45">
        <f t="shared" si="0"/>
        <v>62500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>
        <v>2015</v>
      </c>
      <c r="D14" s="31">
        <v>75</v>
      </c>
      <c r="E14" s="32">
        <v>1500000</v>
      </c>
      <c r="F14" s="45">
        <f t="shared" si="0"/>
        <v>20000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>
        <v>2016</v>
      </c>
      <c r="D15" s="31">
        <v>75</v>
      </c>
      <c r="E15" s="32">
        <v>500000</v>
      </c>
      <c r="F15" s="45">
        <f t="shared" si="0"/>
        <v>6666.666666666667</v>
      </c>
      <c r="G15" s="35" t="s">
        <v>0</v>
      </c>
      <c r="H15" s="26"/>
    </row>
    <row r="16" spans="1:8" s="150" customFormat="1" x14ac:dyDescent="0.25">
      <c r="A16" s="26"/>
      <c r="B16" s="29" t="s">
        <v>204</v>
      </c>
      <c r="C16" s="30">
        <v>2016</v>
      </c>
      <c r="D16" s="31">
        <v>75</v>
      </c>
      <c r="E16" s="32">
        <v>5550000</v>
      </c>
      <c r="F16" s="45">
        <f t="shared" si="0"/>
        <v>74000</v>
      </c>
      <c r="G16" s="35" t="s">
        <v>0</v>
      </c>
      <c r="H16" s="26"/>
    </row>
    <row r="17" spans="1:8" s="150" customFormat="1" x14ac:dyDescent="0.25">
      <c r="A17" s="26"/>
      <c r="B17" s="29" t="s">
        <v>188</v>
      </c>
      <c r="C17" s="30">
        <v>2016</v>
      </c>
      <c r="D17" s="31">
        <v>50</v>
      </c>
      <c r="E17" s="32">
        <v>4200000</v>
      </c>
      <c r="F17" s="45">
        <f t="shared" si="0"/>
        <v>84000</v>
      </c>
      <c r="G17" s="35" t="s">
        <v>0</v>
      </c>
      <c r="H17" s="26"/>
    </row>
    <row r="18" spans="1:8" s="150" customFormat="1" x14ac:dyDescent="0.25">
      <c r="A18" s="26"/>
      <c r="B18" s="29" t="s">
        <v>204</v>
      </c>
      <c r="C18" s="30">
        <v>2016</v>
      </c>
      <c r="D18" s="31">
        <v>75</v>
      </c>
      <c r="E18" s="32">
        <v>14150000</v>
      </c>
      <c r="F18" s="45">
        <f t="shared" si="0"/>
        <v>188666.66666666666</v>
      </c>
      <c r="G18" s="35" t="s">
        <v>0</v>
      </c>
      <c r="H18" s="26"/>
    </row>
    <row r="19" spans="1:8" s="150" customFormat="1" x14ac:dyDescent="0.25">
      <c r="A19" s="26"/>
      <c r="B19" s="29" t="s">
        <v>202</v>
      </c>
      <c r="C19" s="30">
        <v>2016</v>
      </c>
      <c r="D19" s="31">
        <v>40</v>
      </c>
      <c r="E19" s="32">
        <v>2500000</v>
      </c>
      <c r="F19" s="45">
        <f t="shared" si="0"/>
        <v>62500</v>
      </c>
      <c r="G19" s="35" t="s">
        <v>0</v>
      </c>
      <c r="H19" s="26"/>
    </row>
    <row r="20" spans="1:8" s="150" customFormat="1" ht="26.25" x14ac:dyDescent="0.25">
      <c r="A20" s="26"/>
      <c r="B20" s="29" t="s">
        <v>207</v>
      </c>
      <c r="C20" s="30">
        <v>2016</v>
      </c>
      <c r="D20" s="31">
        <v>50</v>
      </c>
      <c r="E20" s="32">
        <v>2000000</v>
      </c>
      <c r="F20" s="45">
        <f t="shared" si="0"/>
        <v>40000</v>
      </c>
      <c r="G20" s="35" t="s">
        <v>0</v>
      </c>
      <c r="H20" s="26"/>
    </row>
    <row r="21" spans="1:8" s="150" customFormat="1" x14ac:dyDescent="0.25">
      <c r="A21" s="26"/>
      <c r="B21" s="109" t="s">
        <v>73</v>
      </c>
      <c r="C21" s="167"/>
      <c r="D21" s="168"/>
      <c r="E21" s="169"/>
      <c r="F21" s="46">
        <f>SUMIF(C8:C20,"2015",F8:F20)</f>
        <v>419166.66666666663</v>
      </c>
      <c r="G21" s="47" t="s">
        <v>0</v>
      </c>
      <c r="H21" s="26"/>
    </row>
    <row r="22" spans="1:8" s="150" customFormat="1" x14ac:dyDescent="0.25">
      <c r="A22" s="26"/>
      <c r="B22" s="107" t="s">
        <v>134</v>
      </c>
      <c r="C22" s="170"/>
      <c r="D22" s="171"/>
      <c r="E22" s="172"/>
      <c r="F22" s="46">
        <f>SUMIF(C8:C20,"2016",F8:F20)</f>
        <v>455833.33333333337</v>
      </c>
      <c r="G22" s="47" t="s">
        <v>0</v>
      </c>
      <c r="H22" s="26"/>
    </row>
    <row r="23" spans="1:8" s="150" customFormat="1" x14ac:dyDescent="0.25">
      <c r="A23" s="26"/>
      <c r="B23" s="50" t="s">
        <v>36</v>
      </c>
      <c r="C23" s="173"/>
      <c r="D23" s="174"/>
      <c r="E23" s="174"/>
      <c r="F23" s="48">
        <f>F21+F22</f>
        <v>875000</v>
      </c>
      <c r="G23" s="49" t="s">
        <v>0</v>
      </c>
      <c r="H23" s="26"/>
    </row>
    <row r="24" spans="1:8" s="150" customFormat="1" x14ac:dyDescent="0.25">
      <c r="A24" s="26"/>
      <c r="B24" s="26"/>
      <c r="C24" s="16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16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166"/>
      <c r="D26" s="26"/>
      <c r="E26" s="26"/>
      <c r="F26" s="175"/>
      <c r="G26" s="175"/>
      <c r="H26" s="2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t="12" hidden="1" customHeight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Bornholms Spildevand AS</v>
      </c>
      <c r="B1" s="56"/>
      <c r="C1" s="56"/>
      <c r="D1" s="178"/>
      <c r="E1" s="56"/>
    </row>
    <row r="2" spans="1:5" x14ac:dyDescent="0.25">
      <c r="A2" s="222" t="str">
        <f>'1. Forside'!A2</f>
        <v>S010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208</v>
      </c>
      <c r="C8" s="51">
        <v>339497</v>
      </c>
      <c r="D8" s="182" t="s">
        <v>0</v>
      </c>
      <c r="E8" s="56"/>
    </row>
    <row r="9" spans="1:5" x14ac:dyDescent="0.25">
      <c r="A9" s="56"/>
      <c r="B9" s="207" t="s">
        <v>209</v>
      </c>
      <c r="C9" s="51">
        <v>18500</v>
      </c>
      <c r="D9" s="182" t="s">
        <v>0</v>
      </c>
      <c r="E9" s="56"/>
    </row>
    <row r="10" spans="1:5" x14ac:dyDescent="0.25">
      <c r="A10" s="56"/>
      <c r="B10" s="207" t="s">
        <v>217</v>
      </c>
      <c r="C10" s="51">
        <v>1600000</v>
      </c>
      <c r="D10" s="182" t="s">
        <v>218</v>
      </c>
      <c r="E10" s="56"/>
    </row>
    <row r="11" spans="1:5" x14ac:dyDescent="0.25">
      <c r="A11" s="56"/>
      <c r="B11" s="207" t="s">
        <v>210</v>
      </c>
      <c r="C11" s="51">
        <v>1200000</v>
      </c>
      <c r="D11" s="182" t="s">
        <v>0</v>
      </c>
      <c r="E11" s="56"/>
    </row>
    <row r="12" spans="1:5" x14ac:dyDescent="0.25">
      <c r="A12" s="56"/>
      <c r="B12" s="207" t="s">
        <v>211</v>
      </c>
      <c r="C12" s="51">
        <v>445000</v>
      </c>
      <c r="D12" s="182" t="s">
        <v>0</v>
      </c>
      <c r="E12" s="56"/>
    </row>
    <row r="13" spans="1:5" x14ac:dyDescent="0.25">
      <c r="A13" s="56"/>
      <c r="B13" s="54" t="s">
        <v>35</v>
      </c>
      <c r="C13" s="55">
        <f>SUM(C7:C12)</f>
        <v>3635997</v>
      </c>
      <c r="D13" s="54" t="s">
        <v>0</v>
      </c>
      <c r="E13" s="56"/>
    </row>
    <row r="14" spans="1:5" x14ac:dyDescent="0.25">
      <c r="A14" s="56"/>
      <c r="B14" s="56"/>
      <c r="C14" s="56"/>
      <c r="D14" s="178"/>
      <c r="E14" s="56"/>
    </row>
    <row r="15" spans="1:5" x14ac:dyDescent="0.25">
      <c r="A15" s="56"/>
      <c r="B15" s="56"/>
      <c r="C15" s="56"/>
      <c r="D15" s="178"/>
      <c r="E15" s="56"/>
    </row>
    <row r="16" spans="1:5" ht="38.25" customHeight="1" x14ac:dyDescent="0.25">
      <c r="A16" s="56"/>
      <c r="B16" s="266" t="s">
        <v>145</v>
      </c>
      <c r="C16" s="267"/>
      <c r="D16" s="268"/>
      <c r="E16" s="56"/>
    </row>
    <row r="17" spans="1:5" x14ac:dyDescent="0.25">
      <c r="A17" s="56"/>
      <c r="B17" s="53" t="s">
        <v>71</v>
      </c>
      <c r="C17" s="51">
        <v>103000</v>
      </c>
      <c r="D17" s="182" t="s">
        <v>0</v>
      </c>
      <c r="E17" s="56"/>
    </row>
    <row r="18" spans="1:5" x14ac:dyDescent="0.25">
      <c r="A18" s="56"/>
      <c r="B18" s="53" t="s">
        <v>14</v>
      </c>
      <c r="C18" s="51">
        <v>19500</v>
      </c>
      <c r="D18" s="182" t="s">
        <v>0</v>
      </c>
      <c r="E18" s="56"/>
    </row>
    <row r="19" spans="1:5" x14ac:dyDescent="0.25">
      <c r="A19" s="56"/>
      <c r="B19" s="54" t="s">
        <v>35</v>
      </c>
      <c r="C19" s="55">
        <f>SUM(C17:C18)</f>
        <v>122500</v>
      </c>
      <c r="D19" s="54" t="s">
        <v>0</v>
      </c>
      <c r="E19" s="56"/>
    </row>
    <row r="20" spans="1:5" x14ac:dyDescent="0.25">
      <c r="A20" s="56"/>
      <c r="B20" s="56"/>
      <c r="C20" s="183"/>
      <c r="D20" s="184"/>
      <c r="E20" s="56"/>
    </row>
    <row r="21" spans="1:5" x14ac:dyDescent="0.25">
      <c r="A21" s="56"/>
      <c r="B21" s="56"/>
      <c r="C21" s="183"/>
      <c r="D21" s="184"/>
      <c r="E21" s="56"/>
    </row>
    <row r="22" spans="1:5" ht="42" customHeight="1" x14ac:dyDescent="0.25">
      <c r="A22" s="56"/>
      <c r="B22" s="269" t="s">
        <v>146</v>
      </c>
      <c r="C22" s="270"/>
      <c r="D22" s="271"/>
      <c r="E22" s="56"/>
    </row>
    <row r="23" spans="1:5" x14ac:dyDescent="0.25">
      <c r="A23" s="56"/>
      <c r="B23" s="108" t="s">
        <v>147</v>
      </c>
      <c r="C23" s="19">
        <v>1882345</v>
      </c>
      <c r="D23" s="58" t="s">
        <v>0</v>
      </c>
      <c r="E23" s="56"/>
    </row>
    <row r="24" spans="1:5" x14ac:dyDescent="0.25">
      <c r="A24" s="56"/>
      <c r="B24" s="108" t="s">
        <v>148</v>
      </c>
      <c r="C24" s="40">
        <v>1324996</v>
      </c>
      <c r="D24" s="58" t="s">
        <v>0</v>
      </c>
      <c r="E24" s="56"/>
    </row>
    <row r="25" spans="1:5" x14ac:dyDescent="0.25">
      <c r="A25" s="56"/>
      <c r="B25" s="28" t="s">
        <v>149</v>
      </c>
      <c r="C25" s="55">
        <f>C23-C24</f>
        <v>557349</v>
      </c>
      <c r="D25" s="28" t="s">
        <v>0</v>
      </c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>
      <c r="A51" s="219"/>
      <c r="B51" s="219"/>
      <c r="C51" s="219"/>
      <c r="D51" s="220"/>
      <c r="E51" s="219"/>
    </row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16</vt:i4>
      </vt:variant>
    </vt:vector>
  </HeadingPairs>
  <TitlesOfParts>
    <vt:vector size="16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2015-10-05T11:19:41Z</dcterms:modified>
</cp:coreProperties>
</file>