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9" i="2" l="1"/>
  <c r="F10" i="2"/>
  <c r="F11" i="2"/>
  <c r="F12" i="2"/>
  <c r="F13" i="2"/>
  <c r="F14" i="2"/>
  <c r="F15" i="2"/>
  <c r="F16" i="2"/>
  <c r="F17" i="2"/>
  <c r="F18" i="2"/>
  <c r="F19" i="2"/>
  <c r="F20" i="2"/>
  <c r="F8" i="2"/>
  <c r="F21" i="2"/>
  <c r="F22" i="2"/>
  <c r="F23" i="2"/>
  <c r="F24" i="2"/>
  <c r="F25" i="2"/>
  <c r="F26" i="2"/>
  <c r="F27" i="2"/>
  <c r="E31" i="19" l="1"/>
  <c r="C36" i="19" l="1"/>
  <c r="E36" i="19" s="1"/>
  <c r="F39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2" i="8" s="1"/>
  <c r="E32" i="8" s="1"/>
  <c r="C9" i="13" l="1"/>
  <c r="C26" i="8" s="1"/>
  <c r="F8" i="7" l="1"/>
  <c r="F38" i="7" s="1"/>
  <c r="F28" i="2" l="1"/>
  <c r="C9" i="10" s="1"/>
  <c r="C15" i="11" l="1"/>
  <c r="C29" i="8" s="1"/>
  <c r="C15" i="13"/>
  <c r="C27" i="8" s="1"/>
  <c r="C14" i="4"/>
  <c r="C25" i="8" s="1"/>
  <c r="C23" i="3"/>
  <c r="C23" i="8" s="1"/>
  <c r="F40" i="7"/>
  <c r="C18" i="8" s="1"/>
  <c r="C17" i="3"/>
  <c r="C22" i="8" s="1"/>
  <c r="C11" i="3"/>
  <c r="C21" i="8" s="1"/>
  <c r="C8" i="4"/>
  <c r="C24" i="8" s="1"/>
  <c r="C10" i="10"/>
  <c r="C17" i="8" s="1"/>
  <c r="F30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<sst xmlns="http://schemas.openxmlformats.org/spreadsheetml/2006/main" count="496" uniqueCount="233">
  <si>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</si>
  <si>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</si>
  <si>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</si>
  <si>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</si>
  <si>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</si>
  <si>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</si>
  <si>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</si>
  <si>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</si>
  <si>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</si>
  <si>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</si>
  <si>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</si>
  <si>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</si>
  <si>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</si>
  <si>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</si>
  <si>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</si>
  <si>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</si>
  <si>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</si>
  <si>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</si>
  <si>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</si>
  <si>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</si>
  <si>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</si>
  <si>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</si>
  <si>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</si>
  <si>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</si>
  <si>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</si>
  <si>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</si>
  <si>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</si>
  <si>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</si>
  <si>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</si>
  <si>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</si>
  <si>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</si>
  <si>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</si>
  <si>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</si>
  <si>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</si>
  <si>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</si>
  <si>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</si>
  <si>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</si>
  <si>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</si>
  <si>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</si>
  <si>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</si>
  <si>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</si>
  <si>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</si>
  <si>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</si>
  <si>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</si>
  <si>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</si>
  <si>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</si>
  <si>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</si>
  <si>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</si>
  <si>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</si>
  <si>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</si>
  <si>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</si>
  <si>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</si>
  <si>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</si>
  <si>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</si>
  <si>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</si>
  <si>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</si>
  <si>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</si>
  <si>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</si>
  <si>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</si>
  <si>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</si>
  <si>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</si>
  <si>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</si>
  <si>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</si>
  <si>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</si>
  <si>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</si>
  <si>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</si>
  <si>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</si>
  <si>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</si>
  <si>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</si>
  <si>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</si>
  <si>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</si>
  <si>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</si>
  <si>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</si>
  <si>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</si>
  <si>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</si>
  <si>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</si>
  <si>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</si>
  <si>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</si>
  <si>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</si>
  <si>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</si>
  <si>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</si>
  <si>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</si>
  <si>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</si>
  <si>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</si>
  <si>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</si>
  <si>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</si>
  <si>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</si>
  <si>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</si>
  <si>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</si>
  <si>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</si>
  <si>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</si>
  <si>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</si>
  <si>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</si>
  <si>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</si>
  <si>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</si>
  <si>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</si>
  <si>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</si>
  <si>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</si>
  <si>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</si>
  <si>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</si>
  <si>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</si>
  <si>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</si>
  <si>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</si>
  <si>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</si>
  <si>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</si>
  <si>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</si>
  <si>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</si>
  <si>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</si>
  <si>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</si>
  <si>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</si>
  <si>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</si>
  <si>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</si>
  <si>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</si>
  <si>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</si>
  <si>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</si>
  <si>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</si>
  <si>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</si>
  <si>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</si>
  <si>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</si>
  <si>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</si>
  <si>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</si>
  <si>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</si>
  <si>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</si>
  <si>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</si>
  <si>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</si>
  <si>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</si>
  <si>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</si>
  <si>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</si>
  <si>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</si>
  <si>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</si>
  <si>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</si>
  <si>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</si>
  <si>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</si>
  <si>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</si>
  <si>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</si>
  <si>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</si>
  <si>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</si>
  <si>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</si>
  <si>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</si>
  <si>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</si>
  <si>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</si>
  <si>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</si>
  <si>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</si>
  <si>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</si>
  <si>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</si>
  <si>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</si>
  <si>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</si>
  <si>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</si>
  <si>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</si>
  <si>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</si>
  <si>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</si>
  <si>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</si>
  <si>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</si>
  <si>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</si>
  <si>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</si>
  <si>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</si>
  <si>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</si>
  <si>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</si>
  <si>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</si>
  <si>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</si>
  <si>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</si>
  <si>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</si>
  <si>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</si>
  <si>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</si>
  <si>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</si>
  <si>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</si>
  <si>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</si>
  <si>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</si>
  <si>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</si>
  <si>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</si>
  <si>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</si>
  <si>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</si>
  <si>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</si>
  <si>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</si>
  <si>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</si>
  <si>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</si>
  <si>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</si>
  <si>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</si>
  <si>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</si>
  <si>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</si>
  <si>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</si>
  <si>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</si>
  <si>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</si>
  <si>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</si>
  <si>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</si>
  <si>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</si>
  <si>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</si>
  <si>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</si>
  <si>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Skærpet rensning af spildevand, Bedre badevandskvalitet i Ho Bugt</t>
  </si>
  <si>
    <t xml:space="preserve">Ledningsnet ≤ Ø 200 mm </t>
  </si>
  <si>
    <t>Pumpestationer i brønde (&lt; 6,25 m2), SRO</t>
  </si>
  <si>
    <t>Indløb med riste, Konstruktioner</t>
  </si>
  <si>
    <t>Køretøjer, små lastvogne (&lt; 3.500 kg.)</t>
  </si>
  <si>
    <t>2014</t>
  </si>
  <si>
    <t>75</t>
  </si>
  <si>
    <t>20</t>
  </si>
  <si>
    <t>10</t>
  </si>
  <si>
    <t>50</t>
  </si>
  <si>
    <t>60</t>
  </si>
  <si>
    <t>5</t>
  </si>
  <si>
    <t>Efterklaringstanke, Konstruktioner</t>
  </si>
  <si>
    <t>Efterklaringstanke, Mek/El</t>
  </si>
  <si>
    <t>Stik</t>
  </si>
  <si>
    <t>Strømpeforing ≤ Ø 200 mm</t>
  </si>
  <si>
    <t>Strømpeforing Ø 200 mm &lt; Ledningsnet ≤ Ø 500 mm</t>
  </si>
  <si>
    <t>Ø 1000 mm &lt; Ledningsnet ≤ Ø 1200 mm</t>
  </si>
  <si>
    <t>Ø 1200 mm &lt; Ledningsnet ≤ Ø 1600 mm</t>
  </si>
  <si>
    <t xml:space="preserve">Ø 200 mm &lt; Ledningsnet ≤ Ø 500 mm </t>
  </si>
  <si>
    <t>Ø 500 mm &lt; Ledningsnet ≤ Ø 800 mm</t>
  </si>
  <si>
    <t>Ø 800 mm &lt; Ledningsnet ≤ Ø 1000 mm</t>
  </si>
  <si>
    <t>Beluftningstanke, Konstruktioner</t>
  </si>
  <si>
    <t>Brønde</t>
  </si>
  <si>
    <t>Efterbehandlingsanlæg (sandfilter), Konstruktioner</t>
  </si>
  <si>
    <t>Mindre renseanlæg &lt; 5.000 PE uden mulighed for opdeling</t>
  </si>
  <si>
    <t>Strømpeforing Ø 1000 mm &lt; Ledningsnet ≤ Ø 1200 mm</t>
  </si>
  <si>
    <t>Strømpeforing Ø 500 mm &lt; Ledningsnet ≤ Ø 800 mm</t>
  </si>
  <si>
    <t>40</t>
  </si>
  <si>
    <t>Beluftningstanke, SRO</t>
  </si>
  <si>
    <t>Forafvanding, slam, Konstruktion</t>
  </si>
  <si>
    <t>Forklaring, Mek/EL</t>
  </si>
  <si>
    <t>Indløb med riste, Mek/EL</t>
  </si>
  <si>
    <t>Jordbassin Klasse A</t>
  </si>
  <si>
    <t>Ledningsnet &gt; Ø 1600 mm (rørbassiner og transportledninger)</t>
  </si>
  <si>
    <t>Sand- og fedtfang, Mek/EL</t>
  </si>
  <si>
    <t>Slutafvanding, slam - højteknologisk (centrifuger), Mek/El</t>
  </si>
  <si>
    <t>Slutdisponering, slam - højteknologisk (slamtørring og -forbrænding), Mek/EL</t>
  </si>
  <si>
    <t>Slutdisponering, slam - lavteknologisk (slammineralisering), Mek/EL</t>
  </si>
  <si>
    <t>Ejendomsskatter</t>
  </si>
  <si>
    <t>Spildevandsafgift</t>
  </si>
  <si>
    <t>Køb af ydelser og produkter, der er omfattet af prisloftreguleringen, hos et andet selskab</t>
  </si>
  <si>
    <t>Esbjerg Spildevand AS</t>
  </si>
  <si>
    <t>S015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</si>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</sst>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230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231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Esbjerg Spildevand AS</v>
      </c>
      <c r="B1" s="56"/>
      <c r="C1" s="56"/>
      <c r="D1" s="56"/>
      <c r="E1" s="56"/>
    </row>
    <row r="2" spans="1:5" x14ac:dyDescent="0.25">
      <c r="A2" s="222" t="str">
        <f>'1. Forside'!A2</f>
        <v>S015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188</v>
      </c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Esbjerg Spildevand AS</v>
      </c>
      <c r="B1" s="26"/>
      <c r="C1" s="26"/>
      <c r="D1" s="26"/>
      <c r="E1" s="26"/>
    </row>
    <row r="2" spans="1:5" x14ac:dyDescent="0.25">
      <c r="A2" s="223" t="str">
        <f>'1. Forside'!A2</f>
        <v>S015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Esbjerg Spildevand AS</v>
      </c>
      <c r="B1" s="26"/>
      <c r="C1" s="26"/>
      <c r="D1" s="26"/>
      <c r="E1" s="26"/>
    </row>
    <row r="2" spans="1:5" x14ac:dyDescent="0.25">
      <c r="A2" s="223" t="str">
        <f>'1. Forside'!A2</f>
        <v>S015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7600000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300000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7300000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7854703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9200000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-1345297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Esbjerg Spildevand AS</v>
      </c>
      <c r="B1" s="26"/>
      <c r="C1" s="26"/>
      <c r="D1" s="26"/>
      <c r="E1" s="26"/>
    </row>
    <row r="2" spans="1:5" x14ac:dyDescent="0.25">
      <c r="A2" s="223" t="str">
        <f>'1. Forside'!A2</f>
        <v>S015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-2766133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-2766133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Esbjerg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S015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172994414.23931062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76904381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4851718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2145802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3652001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87553902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7664346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19000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7683346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13987124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-27787644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-81420492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-16236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-109224372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168446448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168446448</v>
      </c>
      <c r="D36" s="79" t="s">
        <v>0</v>
      </c>
      <c r="E36" s="10">
        <f>-C36</f>
        <v>-168446448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4547966.2393106222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Esbjerg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S015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13005599</v>
      </c>
      <c r="D7" s="224" t="s">
        <v>0</v>
      </c>
      <c r="E7" s="225">
        <v>13666843.565823257</v>
      </c>
      <c r="F7" s="224" t="s">
        <v>0</v>
      </c>
      <c r="G7" s="225">
        <v>13987124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860770</v>
      </c>
      <c r="D8" s="224" t="s">
        <v>0</v>
      </c>
      <c r="E8" s="226">
        <v>0</v>
      </c>
      <c r="F8" s="224" t="s">
        <v>0</v>
      </c>
      <c r="G8" s="226">
        <v>13987124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12144829</v>
      </c>
      <c r="D9" s="224" t="s">
        <v>0</v>
      </c>
      <c r="E9" s="226">
        <v>13666844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-0.4341767430305481</v>
      </c>
      <c r="F11" s="228" t="s">
        <v>0</v>
      </c>
      <c r="G11" s="55">
        <f>E11+G7-G8-G9</f>
        <v>-0.4341767430305481</v>
      </c>
      <c r="H11" s="228" t="s">
        <v>0</v>
      </c>
      <c r="I11" s="55">
        <f>G11+I7-I8-I9</f>
        <v>-0.4341767430305481</v>
      </c>
      <c r="J11" s="228" t="s">
        <v>0</v>
      </c>
      <c r="K11" s="55">
        <f>K7-K8-K9+K10+I11</f>
        <v>-0.4341767430305481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Esbjerg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S015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68670825.147649094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-260949.13556106656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-2734816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65675060.012088031</v>
      </c>
      <c r="D13" s="79" t="s">
        <v>0</v>
      </c>
      <c r="E13" s="6">
        <f>C13</f>
        <v>65675060.012088031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71844731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232</v>
      </c>
      <c r="C16" s="14">
        <f>'6. Gennemførte investeringer'!F30</f>
        <v>7620542.6925292145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-701425.24666666705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investeringer'!F40</f>
        <v>3858210.3133333335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82622058.759195879</v>
      </c>
      <c r="D19" s="79" t="s">
        <v>0</v>
      </c>
      <c r="E19" s="8">
        <f>C19</f>
        <v>82622058.759195879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omkostninger'!C11</f>
        <v>3948000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omkostninger'!C17</f>
        <v>203500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omkostninger'!C23</f>
        <v>-138736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7300000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-1345297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9967467</v>
      </c>
      <c r="D30" s="79" t="s">
        <v>0</v>
      </c>
      <c r="E30" s="6">
        <f>C30</f>
        <v>9967467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4547966.2393106222</v>
      </c>
      <c r="D34" s="79" t="s">
        <v>0</v>
      </c>
      <c r="E34" s="12">
        <f>C34</f>
        <v>4547966.2393106222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162812552.01059455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6240000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26.091755129902971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Esbjerg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S015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68670825.147649094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68670825.147649094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68670825.147649094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-260949.13556106656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Esbjerg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S015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48701349.194712743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68409876.012088031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68670825.147649094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10939262.446020501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2734816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Esbjerg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S015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3036071245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71844731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71844731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9"/>
  <sheetViews>
    <sheetView view="pageLayout" topLeftCell="A7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Esbjerg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S015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200</v>
      </c>
      <c r="C8" s="30" t="s">
        <v>193</v>
      </c>
      <c r="D8" s="31" t="s">
        <v>198</v>
      </c>
      <c r="E8" s="32">
        <v>1196058</v>
      </c>
      <c r="F8" s="34">
        <f t="shared" ref="F8" si="0">E8/D8</f>
        <v>19934.3</v>
      </c>
      <c r="G8" s="35" t="s">
        <v>0</v>
      </c>
      <c r="H8" s="26"/>
    </row>
    <row r="9" spans="1:8" s="150" customFormat="1" x14ac:dyDescent="0.25">
      <c r="A9" s="26"/>
      <c r="B9" s="29" t="s">
        <v>201</v>
      </c>
      <c r="C9" s="30" t="s">
        <v>193</v>
      </c>
      <c r="D9" s="31" t="s">
        <v>195</v>
      </c>
      <c r="E9" s="32">
        <v>444880</v>
      </c>
      <c r="F9" s="34">
        <f t="shared" ref="F9:F20" si="1">E9/D9</f>
        <v>22244</v>
      </c>
      <c r="G9" s="35" t="s">
        <v>0</v>
      </c>
      <c r="H9" s="26"/>
    </row>
    <row r="10" spans="1:8" s="150" customFormat="1" x14ac:dyDescent="0.25">
      <c r="A10" s="26"/>
      <c r="B10" s="29" t="s">
        <v>192</v>
      </c>
      <c r="C10" s="30" t="s">
        <v>193</v>
      </c>
      <c r="D10" s="31" t="s">
        <v>199</v>
      </c>
      <c r="E10" s="32">
        <v>630167</v>
      </c>
      <c r="F10" s="34">
        <f t="shared" si="1"/>
        <v>126033.4</v>
      </c>
      <c r="G10" s="35" t="s">
        <v>0</v>
      </c>
      <c r="H10" s="26"/>
    </row>
    <row r="11" spans="1:8" s="150" customFormat="1" x14ac:dyDescent="0.25">
      <c r="A11" s="26"/>
      <c r="B11" s="29" t="s">
        <v>189</v>
      </c>
      <c r="C11" s="30" t="s">
        <v>193</v>
      </c>
      <c r="D11" s="31" t="s">
        <v>194</v>
      </c>
      <c r="E11" s="32">
        <v>26920648</v>
      </c>
      <c r="F11" s="34">
        <f t="shared" si="1"/>
        <v>358941.97333333333</v>
      </c>
      <c r="G11" s="35" t="s">
        <v>0</v>
      </c>
      <c r="H11" s="26"/>
    </row>
    <row r="12" spans="1:8" s="150" customFormat="1" x14ac:dyDescent="0.25">
      <c r="A12" s="26"/>
      <c r="B12" s="29" t="s">
        <v>190</v>
      </c>
      <c r="C12" s="30" t="s">
        <v>193</v>
      </c>
      <c r="D12" s="31" t="s">
        <v>196</v>
      </c>
      <c r="E12" s="32">
        <v>191939</v>
      </c>
      <c r="F12" s="34">
        <f t="shared" si="1"/>
        <v>19193.900000000001</v>
      </c>
      <c r="G12" s="35" t="s">
        <v>0</v>
      </c>
      <c r="H12" s="26"/>
    </row>
    <row r="13" spans="1:8" s="150" customFormat="1" x14ac:dyDescent="0.25">
      <c r="A13" s="26"/>
      <c r="B13" s="29" t="s">
        <v>202</v>
      </c>
      <c r="C13" s="30" t="s">
        <v>193</v>
      </c>
      <c r="D13" s="31" t="s">
        <v>194</v>
      </c>
      <c r="E13" s="32">
        <v>550820</v>
      </c>
      <c r="F13" s="34">
        <f t="shared" si="1"/>
        <v>7344.2666666666664</v>
      </c>
      <c r="G13" s="35" t="s">
        <v>0</v>
      </c>
      <c r="H13" s="26"/>
    </row>
    <row r="14" spans="1:8" s="150" customFormat="1" x14ac:dyDescent="0.25">
      <c r="A14" s="26"/>
      <c r="B14" s="29" t="s">
        <v>203</v>
      </c>
      <c r="C14" s="30" t="s">
        <v>193</v>
      </c>
      <c r="D14" s="31" t="s">
        <v>197</v>
      </c>
      <c r="E14" s="32">
        <v>526651</v>
      </c>
      <c r="F14" s="34">
        <f t="shared" si="1"/>
        <v>10533.02</v>
      </c>
      <c r="G14" s="35" t="s">
        <v>0</v>
      </c>
      <c r="H14" s="26"/>
    </row>
    <row r="15" spans="1:8" s="150" customFormat="1" x14ac:dyDescent="0.25">
      <c r="A15" s="26"/>
      <c r="B15" s="29" t="s">
        <v>204</v>
      </c>
      <c r="C15" s="30" t="s">
        <v>193</v>
      </c>
      <c r="D15" s="31" t="s">
        <v>197</v>
      </c>
      <c r="E15" s="32">
        <v>1070306</v>
      </c>
      <c r="F15" s="34">
        <f t="shared" si="1"/>
        <v>21406.12</v>
      </c>
      <c r="G15" s="35" t="s">
        <v>0</v>
      </c>
      <c r="H15" s="26"/>
    </row>
    <row r="16" spans="1:8" s="150" customFormat="1" x14ac:dyDescent="0.25">
      <c r="A16" s="26"/>
      <c r="B16" s="29" t="s">
        <v>205</v>
      </c>
      <c r="C16" s="30" t="s">
        <v>193</v>
      </c>
      <c r="D16" s="31" t="s">
        <v>194</v>
      </c>
      <c r="E16" s="32">
        <v>3141825</v>
      </c>
      <c r="F16" s="34">
        <f t="shared" si="1"/>
        <v>41891</v>
      </c>
      <c r="G16" s="35" t="s">
        <v>0</v>
      </c>
      <c r="H16" s="26"/>
    </row>
    <row r="17" spans="1:8" s="150" customFormat="1" x14ac:dyDescent="0.25">
      <c r="A17" s="26"/>
      <c r="B17" s="29" t="s">
        <v>206</v>
      </c>
      <c r="C17" s="30" t="s">
        <v>193</v>
      </c>
      <c r="D17" s="31" t="s">
        <v>194</v>
      </c>
      <c r="E17" s="32">
        <v>3370136</v>
      </c>
      <c r="F17" s="34">
        <f t="shared" si="1"/>
        <v>44935.146666666667</v>
      </c>
      <c r="G17" s="35" t="s">
        <v>0</v>
      </c>
      <c r="H17" s="26"/>
    </row>
    <row r="18" spans="1:8" s="150" customFormat="1" x14ac:dyDescent="0.25">
      <c r="A18" s="26"/>
      <c r="B18" s="29" t="s">
        <v>207</v>
      </c>
      <c r="C18" s="30" t="s">
        <v>193</v>
      </c>
      <c r="D18" s="31" t="s">
        <v>194</v>
      </c>
      <c r="E18" s="32">
        <v>17569645</v>
      </c>
      <c r="F18" s="34">
        <f t="shared" si="1"/>
        <v>234261.93333333332</v>
      </c>
      <c r="G18" s="35" t="s">
        <v>0</v>
      </c>
      <c r="H18" s="26"/>
    </row>
    <row r="19" spans="1:8" s="150" customFormat="1" x14ac:dyDescent="0.25">
      <c r="A19" s="26"/>
      <c r="B19" s="29" t="s">
        <v>208</v>
      </c>
      <c r="C19" s="30" t="s">
        <v>193</v>
      </c>
      <c r="D19" s="31" t="s">
        <v>194</v>
      </c>
      <c r="E19" s="32">
        <v>14954110</v>
      </c>
      <c r="F19" s="34">
        <f t="shared" si="1"/>
        <v>199388.13333333333</v>
      </c>
      <c r="G19" s="35" t="s">
        <v>0</v>
      </c>
      <c r="H19" s="26"/>
    </row>
    <row r="20" spans="1:8" s="150" customFormat="1" x14ac:dyDescent="0.25">
      <c r="A20" s="26"/>
      <c r="B20" s="29" t="s">
        <v>209</v>
      </c>
      <c r="C20" s="30" t="s">
        <v>193</v>
      </c>
      <c r="D20" s="31" t="s">
        <v>194</v>
      </c>
      <c r="E20" s="32">
        <v>3983610</v>
      </c>
      <c r="F20" s="34">
        <f t="shared" si="1"/>
        <v>53114.8</v>
      </c>
      <c r="G20" s="35" t="s">
        <v>0</v>
      </c>
      <c r="H20" s="26"/>
    </row>
    <row r="21" spans="1:8" s="150" customFormat="1" x14ac:dyDescent="0.25">
      <c r="A21" s="26"/>
      <c r="B21" s="29" t="s">
        <v>210</v>
      </c>
      <c r="C21" s="30" t="s">
        <v>193</v>
      </c>
      <c r="D21" s="31" t="s">
        <v>198</v>
      </c>
      <c r="E21" s="32">
        <v>116660</v>
      </c>
      <c r="F21" s="34">
        <f t="shared" ref="F21:F27" si="2">E21/D21</f>
        <v>1944.3333333333333</v>
      </c>
      <c r="G21" s="35" t="s">
        <v>0</v>
      </c>
      <c r="H21" s="26"/>
    </row>
    <row r="22" spans="1:8" s="150" customFormat="1" x14ac:dyDescent="0.25">
      <c r="A22" s="26"/>
      <c r="B22" s="29" t="s">
        <v>211</v>
      </c>
      <c r="C22" s="30" t="s">
        <v>193</v>
      </c>
      <c r="D22" s="31" t="s">
        <v>194</v>
      </c>
      <c r="E22" s="32">
        <v>12938378</v>
      </c>
      <c r="F22" s="34">
        <f t="shared" si="2"/>
        <v>172511.70666666667</v>
      </c>
      <c r="G22" s="35" t="s">
        <v>0</v>
      </c>
      <c r="H22" s="26"/>
    </row>
    <row r="23" spans="1:8" s="150" customFormat="1" x14ac:dyDescent="0.25">
      <c r="A23" s="26"/>
      <c r="B23" s="29" t="s">
        <v>212</v>
      </c>
      <c r="C23" s="30" t="s">
        <v>193</v>
      </c>
      <c r="D23" s="31" t="s">
        <v>198</v>
      </c>
      <c r="E23" s="32">
        <v>236385</v>
      </c>
      <c r="F23" s="34">
        <f t="shared" si="2"/>
        <v>3939.75</v>
      </c>
      <c r="G23" s="35" t="s">
        <v>0</v>
      </c>
      <c r="H23" s="26"/>
    </row>
    <row r="24" spans="1:8" s="150" customFormat="1" x14ac:dyDescent="0.25">
      <c r="A24" s="26"/>
      <c r="B24" s="29" t="s">
        <v>213</v>
      </c>
      <c r="C24" s="30" t="s">
        <v>193</v>
      </c>
      <c r="D24" s="31" t="s">
        <v>216</v>
      </c>
      <c r="E24" s="32">
        <v>88822</v>
      </c>
      <c r="F24" s="34">
        <f t="shared" si="2"/>
        <v>2220.5500000000002</v>
      </c>
      <c r="G24" s="35" t="s">
        <v>0</v>
      </c>
      <c r="H24" s="26"/>
    </row>
    <row r="25" spans="1:8" s="150" customFormat="1" x14ac:dyDescent="0.25">
      <c r="A25" s="26"/>
      <c r="B25" s="29" t="s">
        <v>214</v>
      </c>
      <c r="C25" s="30" t="s">
        <v>193</v>
      </c>
      <c r="D25" s="31" t="s">
        <v>197</v>
      </c>
      <c r="E25" s="32">
        <v>470471</v>
      </c>
      <c r="F25" s="34">
        <f t="shared" si="2"/>
        <v>9409.42</v>
      </c>
      <c r="G25" s="35" t="s">
        <v>0</v>
      </c>
      <c r="H25" s="26"/>
    </row>
    <row r="26" spans="1:8" s="150" customFormat="1" x14ac:dyDescent="0.25">
      <c r="A26" s="26"/>
      <c r="B26" s="29" t="s">
        <v>215</v>
      </c>
      <c r="C26" s="30" t="s">
        <v>193</v>
      </c>
      <c r="D26" s="31" t="s">
        <v>197</v>
      </c>
      <c r="E26" s="32">
        <v>2433437</v>
      </c>
      <c r="F26" s="34">
        <f t="shared" si="2"/>
        <v>48668.74</v>
      </c>
      <c r="G26" s="35" t="s">
        <v>0</v>
      </c>
      <c r="H26" s="26"/>
    </row>
    <row r="27" spans="1:8" s="150" customFormat="1" x14ac:dyDescent="0.25">
      <c r="A27" s="26"/>
      <c r="B27" s="29" t="s">
        <v>191</v>
      </c>
      <c r="C27" s="30" t="s">
        <v>193</v>
      </c>
      <c r="D27" s="31" t="s">
        <v>198</v>
      </c>
      <c r="E27" s="32">
        <v>110303</v>
      </c>
      <c r="F27" s="34">
        <f t="shared" si="2"/>
        <v>1838.3833333333334</v>
      </c>
      <c r="G27" s="35" t="s">
        <v>0</v>
      </c>
      <c r="H27" s="26"/>
    </row>
    <row r="28" spans="1:8" s="150" customFormat="1" x14ac:dyDescent="0.25">
      <c r="A28" s="26"/>
      <c r="B28" s="23" t="s">
        <v>72</v>
      </c>
      <c r="C28" s="160"/>
      <c r="D28" s="160"/>
      <c r="E28" s="160"/>
      <c r="F28" s="36">
        <f>SUM(F8:F27)</f>
        <v>1399754.8766666665</v>
      </c>
      <c r="G28" s="37" t="s">
        <v>0</v>
      </c>
      <c r="H28" s="26"/>
    </row>
    <row r="29" spans="1:8" s="150" customFormat="1" x14ac:dyDescent="0.25">
      <c r="A29" s="26"/>
      <c r="B29" s="107" t="s">
        <v>136</v>
      </c>
      <c r="C29" s="161"/>
      <c r="D29" s="161"/>
      <c r="E29" s="161"/>
      <c r="F29" s="66">
        <v>6220787.8158625476</v>
      </c>
      <c r="G29" s="37" t="s">
        <v>0</v>
      </c>
      <c r="H29" s="26"/>
    </row>
    <row r="30" spans="1:8" s="150" customFormat="1" x14ac:dyDescent="0.25">
      <c r="A30" s="26"/>
      <c r="B30" s="39" t="s">
        <v>69</v>
      </c>
      <c r="C30" s="162"/>
      <c r="D30" s="162"/>
      <c r="E30" s="163"/>
      <c r="F30" s="38">
        <f>F28+F29</f>
        <v>7620542.6925292145</v>
      </c>
      <c r="G30" s="38" t="s">
        <v>0</v>
      </c>
      <c r="H30" s="26"/>
    </row>
    <row r="31" spans="1:8" s="150" customFormat="1" x14ac:dyDescent="0.25">
      <c r="A31" s="26"/>
      <c r="B31" s="26"/>
      <c r="C31" s="26"/>
      <c r="D31" s="26"/>
      <c r="E31" s="26"/>
      <c r="F31" s="26"/>
      <c r="G31" s="26"/>
      <c r="H31" s="26"/>
    </row>
    <row r="32" spans="1:8" s="150" customFormat="1" x14ac:dyDescent="0.25">
      <c r="A32" s="26"/>
      <c r="B32" s="26"/>
      <c r="C32" s="26"/>
      <c r="D32" s="26"/>
      <c r="E32" s="26"/>
      <c r="F32" s="26"/>
      <c r="G32" s="26"/>
      <c r="H32" s="26"/>
    </row>
    <row r="33" spans="1:8" s="150" customFormat="1" x14ac:dyDescent="0.25">
      <c r="A33" s="26"/>
      <c r="B33" s="26"/>
      <c r="C33" s="26"/>
      <c r="D33" s="26"/>
      <c r="E33" s="26"/>
      <c r="F33" s="26"/>
      <c r="G33" s="26"/>
      <c r="H33" s="26"/>
    </row>
    <row r="34" spans="1:8" s="150" customFormat="1" hidden="1" x14ac:dyDescent="0.25"/>
    <row r="35" spans="1:8" s="150" customFormat="1" hidden="1" x14ac:dyDescent="0.25"/>
    <row r="36" spans="1:8" s="150" customFormat="1" hidden="1" x14ac:dyDescent="0.25"/>
    <row r="37" spans="1:8" s="150" customFormat="1" ht="14.45" hidden="1" customHeight="1" x14ac:dyDescent="0.25"/>
    <row r="38" spans="1:8" s="150" customFormat="1" ht="14.45" hidden="1" customHeight="1" x14ac:dyDescent="0.25"/>
    <row r="39" spans="1:8" s="150" customFormat="1" ht="15" hidden="1" customHeight="1" x14ac:dyDescent="0.25"/>
    <row r="40" spans="1:8" s="150" customFormat="1" ht="15" hidden="1" customHeight="1" x14ac:dyDescent="0.25"/>
    <row r="41" spans="1:8" s="150" customFormat="1" ht="15" hidden="1" customHeight="1" x14ac:dyDescent="0.25"/>
    <row r="42" spans="1:8" s="150" customFormat="1" ht="15" hidden="1" customHeight="1" x14ac:dyDescent="0.25"/>
    <row r="43" spans="1:8" s="150" customFormat="1" ht="15" hidden="1" customHeight="1" x14ac:dyDescent="0.25"/>
    <row r="44" spans="1:8" s="150" customFormat="1" hidden="1" x14ac:dyDescent="0.25"/>
    <row r="45" spans="1:8" s="150" customFormat="1" hidden="1" x14ac:dyDescent="0.25"/>
    <row r="46" spans="1:8" s="150" customFormat="1" hidden="1" x14ac:dyDescent="0.25"/>
    <row r="47" spans="1:8" s="150" customFormat="1" hidden="1" x14ac:dyDescent="0.25"/>
    <row r="48" spans="1: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Esbjerg Spildevand AS</v>
      </c>
      <c r="B1" s="164"/>
      <c r="C1" s="164"/>
      <c r="D1" s="164"/>
      <c r="E1" s="164"/>
    </row>
    <row r="2" spans="1:5" x14ac:dyDescent="0.25">
      <c r="A2" s="1" t="str">
        <f>'1. Forside'!A2</f>
        <v>S015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1850467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1650468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investeringer'!F28</f>
        <v>1399754.8766666665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-701425.24666666705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41"/>
  <sheetViews>
    <sheetView view="pageLayout" topLeftCell="A16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Esbjerg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S015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217</v>
      </c>
      <c r="C8" s="30">
        <v>2015</v>
      </c>
      <c r="D8" s="31">
        <v>10</v>
      </c>
      <c r="E8" s="32">
        <v>639200</v>
      </c>
      <c r="F8" s="45">
        <f>E8/D8</f>
        <v>63920</v>
      </c>
      <c r="G8" s="35" t="s">
        <v>0</v>
      </c>
      <c r="H8" s="26"/>
    </row>
    <row r="9" spans="1:8" s="150" customFormat="1" x14ac:dyDescent="0.25">
      <c r="A9" s="26"/>
      <c r="B9" s="29" t="s">
        <v>218</v>
      </c>
      <c r="C9" s="30">
        <v>2015</v>
      </c>
      <c r="D9" s="31">
        <v>60</v>
      </c>
      <c r="E9" s="32">
        <v>177850</v>
      </c>
      <c r="F9" s="45">
        <f t="shared" ref="F9:F37" si="0">E9/D9</f>
        <v>2964.1666666666665</v>
      </c>
      <c r="G9" s="35" t="s">
        <v>0</v>
      </c>
      <c r="H9" s="26"/>
    </row>
    <row r="10" spans="1:8" s="150" customFormat="1" x14ac:dyDescent="0.25">
      <c r="A10" s="26"/>
      <c r="B10" s="29" t="s">
        <v>219</v>
      </c>
      <c r="C10" s="30">
        <v>2015</v>
      </c>
      <c r="D10" s="31">
        <v>20</v>
      </c>
      <c r="E10" s="32">
        <v>460750</v>
      </c>
      <c r="F10" s="45">
        <f t="shared" si="0"/>
        <v>23037.5</v>
      </c>
      <c r="G10" s="35" t="s">
        <v>0</v>
      </c>
      <c r="H10" s="26"/>
    </row>
    <row r="11" spans="1:8" s="150" customFormat="1" x14ac:dyDescent="0.25">
      <c r="A11" s="26"/>
      <c r="B11" s="29" t="s">
        <v>220</v>
      </c>
      <c r="C11" s="30">
        <v>2015</v>
      </c>
      <c r="D11" s="31">
        <v>20</v>
      </c>
      <c r="E11" s="32">
        <v>163425</v>
      </c>
      <c r="F11" s="45">
        <f t="shared" si="0"/>
        <v>8171.25</v>
      </c>
      <c r="G11" s="35" t="s">
        <v>0</v>
      </c>
      <c r="H11" s="26"/>
    </row>
    <row r="12" spans="1:8" s="150" customFormat="1" x14ac:dyDescent="0.25">
      <c r="A12" s="26"/>
      <c r="B12" s="29" t="s">
        <v>221</v>
      </c>
      <c r="C12" s="30">
        <v>2015</v>
      </c>
      <c r="D12" s="31">
        <v>50</v>
      </c>
      <c r="E12" s="32">
        <v>179350</v>
      </c>
      <c r="F12" s="45">
        <f t="shared" si="0"/>
        <v>3587</v>
      </c>
      <c r="G12" s="35" t="s">
        <v>0</v>
      </c>
      <c r="H12" s="26"/>
    </row>
    <row r="13" spans="1:8" s="150" customFormat="1" x14ac:dyDescent="0.25">
      <c r="A13" s="26"/>
      <c r="B13" s="29" t="s">
        <v>192</v>
      </c>
      <c r="C13" s="30">
        <v>2015</v>
      </c>
      <c r="D13" s="31">
        <v>5</v>
      </c>
      <c r="E13" s="32">
        <v>600000</v>
      </c>
      <c r="F13" s="45">
        <f t="shared" si="0"/>
        <v>120000</v>
      </c>
      <c r="G13" s="35" t="s">
        <v>0</v>
      </c>
      <c r="H13" s="26"/>
    </row>
    <row r="14" spans="1:8" s="150" customFormat="1" x14ac:dyDescent="0.25">
      <c r="A14" s="26"/>
      <c r="B14" s="29" t="s">
        <v>222</v>
      </c>
      <c r="C14" s="30">
        <v>2015</v>
      </c>
      <c r="D14" s="31">
        <v>75</v>
      </c>
      <c r="E14" s="32">
        <v>45770</v>
      </c>
      <c r="F14" s="45">
        <f t="shared" si="0"/>
        <v>610.26666666666665</v>
      </c>
      <c r="G14" s="35" t="s">
        <v>0</v>
      </c>
      <c r="H14" s="26"/>
    </row>
    <row r="15" spans="1:8" s="150" customFormat="1" x14ac:dyDescent="0.25">
      <c r="A15" s="26"/>
      <c r="B15" s="29" t="s">
        <v>189</v>
      </c>
      <c r="C15" s="30">
        <v>2015</v>
      </c>
      <c r="D15" s="31">
        <v>75</v>
      </c>
      <c r="E15" s="32">
        <v>8088861</v>
      </c>
      <c r="F15" s="45">
        <f t="shared" si="0"/>
        <v>107851.48</v>
      </c>
      <c r="G15" s="35" t="s">
        <v>0</v>
      </c>
      <c r="H15" s="26"/>
    </row>
    <row r="16" spans="1:8" s="150" customFormat="1" x14ac:dyDescent="0.25">
      <c r="A16" s="26"/>
      <c r="B16" s="29" t="s">
        <v>223</v>
      </c>
      <c r="C16" s="30">
        <v>2015</v>
      </c>
      <c r="D16" s="31">
        <v>20</v>
      </c>
      <c r="E16" s="32">
        <v>135300</v>
      </c>
      <c r="F16" s="45">
        <f t="shared" si="0"/>
        <v>6765</v>
      </c>
      <c r="G16" s="35" t="s">
        <v>0</v>
      </c>
      <c r="H16" s="26"/>
    </row>
    <row r="17" spans="1:8" s="150" customFormat="1" x14ac:dyDescent="0.25">
      <c r="A17" s="26"/>
      <c r="B17" s="29" t="s">
        <v>224</v>
      </c>
      <c r="C17" s="30">
        <v>2015</v>
      </c>
      <c r="D17" s="31">
        <v>20</v>
      </c>
      <c r="E17" s="32">
        <v>8484400</v>
      </c>
      <c r="F17" s="45">
        <f t="shared" si="0"/>
        <v>424220</v>
      </c>
      <c r="G17" s="35" t="s">
        <v>0</v>
      </c>
      <c r="H17" s="26"/>
    </row>
    <row r="18" spans="1:8" s="150" customFormat="1" ht="26.25" x14ac:dyDescent="0.25">
      <c r="A18" s="26"/>
      <c r="B18" s="29" t="s">
        <v>225</v>
      </c>
      <c r="C18" s="30">
        <v>2015</v>
      </c>
      <c r="D18" s="31">
        <v>20</v>
      </c>
      <c r="E18" s="32">
        <v>120900</v>
      </c>
      <c r="F18" s="45">
        <f t="shared" si="0"/>
        <v>6045</v>
      </c>
      <c r="G18" s="35" t="s">
        <v>0</v>
      </c>
      <c r="H18" s="26"/>
    </row>
    <row r="19" spans="1:8" s="150" customFormat="1" x14ac:dyDescent="0.25">
      <c r="A19" s="26"/>
      <c r="B19" s="29" t="s">
        <v>226</v>
      </c>
      <c r="C19" s="30">
        <v>2015</v>
      </c>
      <c r="D19" s="31">
        <v>20</v>
      </c>
      <c r="E19" s="32">
        <v>794000</v>
      </c>
      <c r="F19" s="45">
        <f t="shared" si="0"/>
        <v>39700</v>
      </c>
      <c r="G19" s="35" t="s">
        <v>0</v>
      </c>
      <c r="H19" s="26"/>
    </row>
    <row r="20" spans="1:8" s="150" customFormat="1" x14ac:dyDescent="0.25">
      <c r="A20" s="26"/>
      <c r="B20" s="29" t="s">
        <v>202</v>
      </c>
      <c r="C20" s="30">
        <v>2015</v>
      </c>
      <c r="D20" s="31">
        <v>75</v>
      </c>
      <c r="E20" s="32">
        <v>2241280</v>
      </c>
      <c r="F20" s="45">
        <f t="shared" si="0"/>
        <v>29883.733333333334</v>
      </c>
      <c r="G20" s="35" t="s">
        <v>0</v>
      </c>
      <c r="H20" s="26"/>
    </row>
    <row r="21" spans="1:8" s="150" customFormat="1" x14ac:dyDescent="0.25">
      <c r="A21" s="26"/>
      <c r="B21" s="29" t="s">
        <v>204</v>
      </c>
      <c r="C21" s="30">
        <v>2015</v>
      </c>
      <c r="D21" s="31">
        <v>50</v>
      </c>
      <c r="E21" s="32">
        <v>3104360</v>
      </c>
      <c r="F21" s="45">
        <f t="shared" si="0"/>
        <v>62087.199999999997</v>
      </c>
      <c r="G21" s="35" t="s">
        <v>0</v>
      </c>
      <c r="H21" s="26"/>
    </row>
    <row r="22" spans="1:8" s="150" customFormat="1" x14ac:dyDescent="0.25">
      <c r="A22" s="26"/>
      <c r="B22" s="29" t="s">
        <v>208</v>
      </c>
      <c r="C22" s="30">
        <v>2015</v>
      </c>
      <c r="D22" s="31">
        <v>75</v>
      </c>
      <c r="E22" s="32">
        <v>77269692</v>
      </c>
      <c r="F22" s="45">
        <f t="shared" si="0"/>
        <v>1030262.56</v>
      </c>
      <c r="G22" s="35" t="s">
        <v>0</v>
      </c>
      <c r="H22" s="26"/>
    </row>
    <row r="23" spans="1:8" s="150" customFormat="1" x14ac:dyDescent="0.25">
      <c r="A23" s="26"/>
      <c r="B23" s="29" t="s">
        <v>217</v>
      </c>
      <c r="C23" s="30">
        <v>2016</v>
      </c>
      <c r="D23" s="31">
        <v>10</v>
      </c>
      <c r="E23" s="32">
        <v>639200</v>
      </c>
      <c r="F23" s="45">
        <f t="shared" si="0"/>
        <v>63920</v>
      </c>
      <c r="G23" s="35" t="s">
        <v>0</v>
      </c>
      <c r="H23" s="26"/>
    </row>
    <row r="24" spans="1:8" s="150" customFormat="1" x14ac:dyDescent="0.25">
      <c r="A24" s="26"/>
      <c r="B24" s="29" t="s">
        <v>218</v>
      </c>
      <c r="C24" s="30">
        <v>2016</v>
      </c>
      <c r="D24" s="31">
        <v>60</v>
      </c>
      <c r="E24" s="32">
        <v>177850</v>
      </c>
      <c r="F24" s="45">
        <f t="shared" si="0"/>
        <v>2964.1666666666665</v>
      </c>
      <c r="G24" s="35" t="s">
        <v>0</v>
      </c>
      <c r="H24" s="26"/>
    </row>
    <row r="25" spans="1:8" s="150" customFormat="1" x14ac:dyDescent="0.25">
      <c r="A25" s="26"/>
      <c r="B25" s="29" t="s">
        <v>219</v>
      </c>
      <c r="C25" s="30">
        <v>2016</v>
      </c>
      <c r="D25" s="31">
        <v>20</v>
      </c>
      <c r="E25" s="32">
        <v>460750</v>
      </c>
      <c r="F25" s="45">
        <f t="shared" si="0"/>
        <v>23037.5</v>
      </c>
      <c r="G25" s="35" t="s">
        <v>0</v>
      </c>
      <c r="H25" s="26"/>
    </row>
    <row r="26" spans="1:8" s="150" customFormat="1" x14ac:dyDescent="0.25">
      <c r="A26" s="26"/>
      <c r="B26" s="29" t="s">
        <v>220</v>
      </c>
      <c r="C26" s="30">
        <v>2016</v>
      </c>
      <c r="D26" s="31">
        <v>20</v>
      </c>
      <c r="E26" s="32">
        <v>163425</v>
      </c>
      <c r="F26" s="45">
        <f t="shared" si="0"/>
        <v>8171.25</v>
      </c>
      <c r="G26" s="35" t="s">
        <v>0</v>
      </c>
      <c r="H26" s="26"/>
    </row>
    <row r="27" spans="1:8" s="150" customFormat="1" x14ac:dyDescent="0.25">
      <c r="A27" s="26"/>
      <c r="B27" s="29" t="s">
        <v>221</v>
      </c>
      <c r="C27" s="30">
        <v>2016</v>
      </c>
      <c r="D27" s="31">
        <v>50</v>
      </c>
      <c r="E27" s="32">
        <v>179350</v>
      </c>
      <c r="F27" s="45">
        <f t="shared" si="0"/>
        <v>3587</v>
      </c>
      <c r="G27" s="35" t="s">
        <v>0</v>
      </c>
      <c r="H27" s="26"/>
    </row>
    <row r="28" spans="1:8" s="150" customFormat="1" x14ac:dyDescent="0.25">
      <c r="A28" s="26"/>
      <c r="B28" s="29" t="s">
        <v>192</v>
      </c>
      <c r="C28" s="30">
        <v>2016</v>
      </c>
      <c r="D28" s="31">
        <v>5</v>
      </c>
      <c r="E28" s="32">
        <v>600000</v>
      </c>
      <c r="F28" s="45">
        <f t="shared" si="0"/>
        <v>120000</v>
      </c>
      <c r="G28" s="35" t="s">
        <v>0</v>
      </c>
      <c r="H28" s="26"/>
    </row>
    <row r="29" spans="1:8" s="150" customFormat="1" x14ac:dyDescent="0.25">
      <c r="A29" s="26"/>
      <c r="B29" s="29" t="s">
        <v>222</v>
      </c>
      <c r="C29" s="30">
        <v>2016</v>
      </c>
      <c r="D29" s="31">
        <v>75</v>
      </c>
      <c r="E29" s="32">
        <v>45770</v>
      </c>
      <c r="F29" s="45">
        <f t="shared" si="0"/>
        <v>610.26666666666665</v>
      </c>
      <c r="G29" s="35" t="s">
        <v>0</v>
      </c>
      <c r="H29" s="26"/>
    </row>
    <row r="30" spans="1:8" s="150" customFormat="1" x14ac:dyDescent="0.25">
      <c r="A30" s="26"/>
      <c r="B30" s="29" t="s">
        <v>189</v>
      </c>
      <c r="C30" s="30">
        <v>2016</v>
      </c>
      <c r="D30" s="31">
        <v>75</v>
      </c>
      <c r="E30" s="32">
        <v>8088861</v>
      </c>
      <c r="F30" s="45">
        <f t="shared" si="0"/>
        <v>107851.48</v>
      </c>
      <c r="G30" s="35" t="s">
        <v>0</v>
      </c>
      <c r="H30" s="26"/>
    </row>
    <row r="31" spans="1:8" s="150" customFormat="1" x14ac:dyDescent="0.25">
      <c r="A31" s="26"/>
      <c r="B31" s="29" t="s">
        <v>223</v>
      </c>
      <c r="C31" s="30">
        <v>2016</v>
      </c>
      <c r="D31" s="31">
        <v>20</v>
      </c>
      <c r="E31" s="32">
        <v>135300</v>
      </c>
      <c r="F31" s="45">
        <f t="shared" si="0"/>
        <v>6765</v>
      </c>
      <c r="G31" s="35" t="s">
        <v>0</v>
      </c>
      <c r="H31" s="26"/>
    </row>
    <row r="32" spans="1:8" s="150" customFormat="1" x14ac:dyDescent="0.25">
      <c r="A32" s="26"/>
      <c r="B32" s="29" t="s">
        <v>224</v>
      </c>
      <c r="C32" s="30">
        <v>2016</v>
      </c>
      <c r="D32" s="31">
        <v>20</v>
      </c>
      <c r="E32" s="32">
        <v>8484400</v>
      </c>
      <c r="F32" s="45">
        <f t="shared" si="0"/>
        <v>424220</v>
      </c>
      <c r="G32" s="35" t="s">
        <v>0</v>
      </c>
      <c r="H32" s="26"/>
    </row>
    <row r="33" spans="1:8" s="150" customFormat="1" ht="26.25" x14ac:dyDescent="0.25">
      <c r="A33" s="26"/>
      <c r="B33" s="29" t="s">
        <v>225</v>
      </c>
      <c r="C33" s="30">
        <v>2016</v>
      </c>
      <c r="D33" s="31">
        <v>20</v>
      </c>
      <c r="E33" s="32">
        <v>120900</v>
      </c>
      <c r="F33" s="45">
        <f t="shared" si="0"/>
        <v>6045</v>
      </c>
      <c r="G33" s="35" t="s">
        <v>0</v>
      </c>
      <c r="H33" s="26"/>
    </row>
    <row r="34" spans="1:8" s="150" customFormat="1" x14ac:dyDescent="0.25">
      <c r="A34" s="26"/>
      <c r="B34" s="29" t="s">
        <v>226</v>
      </c>
      <c r="C34" s="30">
        <v>2016</v>
      </c>
      <c r="D34" s="31">
        <v>20</v>
      </c>
      <c r="E34" s="32">
        <v>794000</v>
      </c>
      <c r="F34" s="45">
        <f t="shared" si="0"/>
        <v>39700</v>
      </c>
      <c r="G34" s="35" t="s">
        <v>0</v>
      </c>
      <c r="H34" s="26"/>
    </row>
    <row r="35" spans="1:8" s="150" customFormat="1" x14ac:dyDescent="0.25">
      <c r="A35" s="26"/>
      <c r="B35" s="29" t="s">
        <v>202</v>
      </c>
      <c r="C35" s="30">
        <v>2016</v>
      </c>
      <c r="D35" s="31">
        <v>75</v>
      </c>
      <c r="E35" s="32">
        <v>2241280</v>
      </c>
      <c r="F35" s="45">
        <f t="shared" si="0"/>
        <v>29883.733333333334</v>
      </c>
      <c r="G35" s="35" t="s">
        <v>0</v>
      </c>
      <c r="H35" s="26"/>
    </row>
    <row r="36" spans="1:8" s="150" customFormat="1" x14ac:dyDescent="0.25">
      <c r="A36" s="26"/>
      <c r="B36" s="29" t="s">
        <v>204</v>
      </c>
      <c r="C36" s="30">
        <v>2016</v>
      </c>
      <c r="D36" s="31">
        <v>50</v>
      </c>
      <c r="E36" s="32">
        <v>3104360</v>
      </c>
      <c r="F36" s="45">
        <f t="shared" si="0"/>
        <v>62087.199999999997</v>
      </c>
      <c r="G36" s="35" t="s">
        <v>0</v>
      </c>
      <c r="H36" s="26"/>
    </row>
    <row r="37" spans="1:8" s="150" customFormat="1" x14ac:dyDescent="0.25">
      <c r="A37" s="26"/>
      <c r="B37" s="29" t="s">
        <v>208</v>
      </c>
      <c r="C37" s="30">
        <v>2016</v>
      </c>
      <c r="D37" s="31">
        <v>75</v>
      </c>
      <c r="E37" s="32">
        <v>77269692</v>
      </c>
      <c r="F37" s="45">
        <f t="shared" si="0"/>
        <v>1030262.56</v>
      </c>
      <c r="G37" s="35" t="s">
        <v>0</v>
      </c>
      <c r="H37" s="26"/>
    </row>
    <row r="38" spans="1:8" s="150" customFormat="1" x14ac:dyDescent="0.25">
      <c r="A38" s="26"/>
      <c r="B38" s="109" t="s">
        <v>73</v>
      </c>
      <c r="C38" s="167"/>
      <c r="D38" s="168"/>
      <c r="E38" s="169"/>
      <c r="F38" s="46">
        <f>SUMIF(C8:C37,"2015",F8:F37)</f>
        <v>1929105.1566666667</v>
      </c>
      <c r="G38" s="47" t="s">
        <v>0</v>
      </c>
      <c r="H38" s="26"/>
    </row>
    <row r="39" spans="1:8" s="150" customFormat="1" x14ac:dyDescent="0.25">
      <c r="A39" s="26"/>
      <c r="B39" s="107" t="s">
        <v>134</v>
      </c>
      <c r="C39" s="170"/>
      <c r="D39" s="171"/>
      <c r="E39" s="172"/>
      <c r="F39" s="46">
        <f>SUMIF(C8:C37,"2016",F8:F37)</f>
        <v>1929105.1566666667</v>
      </c>
      <c r="G39" s="47" t="s">
        <v>0</v>
      </c>
      <c r="H39" s="26"/>
    </row>
    <row r="40" spans="1:8" s="150" customFormat="1" x14ac:dyDescent="0.25">
      <c r="A40" s="26"/>
      <c r="B40" s="50" t="s">
        <v>36</v>
      </c>
      <c r="C40" s="173"/>
      <c r="D40" s="174"/>
      <c r="E40" s="174"/>
      <c r="F40" s="48">
        <f>F38+F39</f>
        <v>3858210.3133333335</v>
      </c>
      <c r="G40" s="49" t="s">
        <v>0</v>
      </c>
      <c r="H40" s="26"/>
    </row>
    <row r="41" spans="1:8" s="150" customFormat="1" x14ac:dyDescent="0.25">
      <c r="A41" s="26"/>
      <c r="B41" s="26"/>
      <c r="C41" s="166"/>
      <c r="D41" s="26"/>
      <c r="E41" s="26"/>
      <c r="F41" s="26"/>
      <c r="G41" s="26"/>
      <c r="H41" s="26"/>
    </row>
    <row r="42" spans="1:8" s="150" customFormat="1" x14ac:dyDescent="0.25">
      <c r="A42" s="26"/>
      <c r="B42" s="26"/>
      <c r="C42" s="166"/>
      <c r="D42" s="26"/>
      <c r="E42" s="26"/>
      <c r="F42" s="26"/>
      <c r="G42" s="26"/>
      <c r="H42" s="26"/>
    </row>
    <row r="43" spans="1:8" s="150" customFormat="1" x14ac:dyDescent="0.25">
      <c r="A43" s="26"/>
      <c r="B43" s="26"/>
      <c r="C43" s="166"/>
      <c r="D43" s="26"/>
      <c r="E43" s="26"/>
      <c r="F43" s="175"/>
      <c r="G43" s="175"/>
      <c r="H43" s="26"/>
    </row>
    <row r="44" spans="1:8" s="150" customFormat="1" hidden="1" x14ac:dyDescent="0.25">
      <c r="C44" s="176"/>
    </row>
    <row r="45" spans="1:8" s="150" customFormat="1" hidden="1" x14ac:dyDescent="0.25">
      <c r="C45" s="176"/>
    </row>
    <row r="46" spans="1:8" s="150" customFormat="1" hidden="1" x14ac:dyDescent="0.25">
      <c r="C46" s="176"/>
    </row>
    <row r="47" spans="1:8" s="150" customFormat="1" hidden="1" x14ac:dyDescent="0.25">
      <c r="C47" s="176"/>
    </row>
    <row r="48" spans="1:8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t="12" hidden="1" customHeight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s="150" customFormat="1" hidden="1" x14ac:dyDescent="0.25">
      <c r="C137" s="176"/>
    </row>
    <row r="138" spans="3:3" s="150" customFormat="1" hidden="1" x14ac:dyDescent="0.25">
      <c r="C138" s="176"/>
    </row>
    <row r="139" spans="3:3" s="150" customFormat="1" hidden="1" x14ac:dyDescent="0.25">
      <c r="C139" s="176"/>
    </row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7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Esbjerg Spildevand AS</v>
      </c>
      <c r="B1" s="56"/>
      <c r="C1" s="56"/>
      <c r="D1" s="178"/>
      <c r="E1" s="56"/>
    </row>
    <row r="2" spans="1:5" x14ac:dyDescent="0.25">
      <c r="A2" s="222" t="str">
        <f>'1. Forside'!A2</f>
        <v>S015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227</v>
      </c>
      <c r="C8" s="51">
        <v>270000</v>
      </c>
      <c r="D8" s="182" t="s">
        <v>0</v>
      </c>
      <c r="E8" s="56"/>
    </row>
    <row r="9" spans="1:5" x14ac:dyDescent="0.25">
      <c r="A9" s="56"/>
      <c r="B9" s="207" t="s">
        <v>228</v>
      </c>
      <c r="C9" s="51">
        <v>2875000</v>
      </c>
      <c r="D9" s="182" t="s">
        <v>0</v>
      </c>
      <c r="E9" s="56"/>
    </row>
    <row r="10" spans="1:5" x14ac:dyDescent="0.25">
      <c r="A10" s="56"/>
      <c r="B10" s="207" t="s">
        <v>229</v>
      </c>
      <c r="C10" s="51">
        <v>770000</v>
      </c>
      <c r="D10" s="182" t="s">
        <v>0</v>
      </c>
      <c r="E10" s="56"/>
    </row>
    <row r="11" spans="1:5" x14ac:dyDescent="0.25">
      <c r="A11" s="56"/>
      <c r="B11" s="54" t="s">
        <v>35</v>
      </c>
      <c r="C11" s="55">
        <f>SUM(C7:C10)</f>
        <v>3948000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6" t="s">
        <v>145</v>
      </c>
      <c r="C14" s="267"/>
      <c r="D14" s="268"/>
      <c r="E14" s="56"/>
    </row>
    <row r="15" spans="1:5" x14ac:dyDescent="0.25">
      <c r="A15" s="56"/>
      <c r="B15" s="53" t="s">
        <v>71</v>
      </c>
      <c r="C15" s="51">
        <v>196000</v>
      </c>
      <c r="D15" s="182" t="s">
        <v>0</v>
      </c>
      <c r="E15" s="56"/>
    </row>
    <row r="16" spans="1:5" x14ac:dyDescent="0.25">
      <c r="A16" s="56"/>
      <c r="B16" s="53" t="s">
        <v>14</v>
      </c>
      <c r="C16" s="51">
        <v>7500</v>
      </c>
      <c r="D16" s="182" t="s">
        <v>0</v>
      </c>
      <c r="E16" s="56"/>
    </row>
    <row r="17" spans="1:5" x14ac:dyDescent="0.25">
      <c r="A17" s="56"/>
      <c r="B17" s="54" t="s">
        <v>35</v>
      </c>
      <c r="C17" s="55">
        <f>SUM(C15:C16)</f>
        <v>203500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69" t="s">
        <v>146</v>
      </c>
      <c r="C20" s="270"/>
      <c r="D20" s="271"/>
      <c r="E20" s="56"/>
    </row>
    <row r="21" spans="1:5" x14ac:dyDescent="0.25">
      <c r="A21" s="56"/>
      <c r="B21" s="108" t="s">
        <v>147</v>
      </c>
      <c r="C21" s="19">
        <v>3111264</v>
      </c>
      <c r="D21" s="58" t="s">
        <v>0</v>
      </c>
      <c r="E21" s="56"/>
    </row>
    <row r="22" spans="1:5" x14ac:dyDescent="0.25">
      <c r="A22" s="56"/>
      <c r="B22" s="108" t="s">
        <v>148</v>
      </c>
      <c r="C22" s="40">
        <v>3250000</v>
      </c>
      <c r="D22" s="58" t="s">
        <v>0</v>
      </c>
      <c r="E22" s="56"/>
    </row>
    <row r="23" spans="1:5" x14ac:dyDescent="0.25">
      <c r="A23" s="56"/>
      <c r="B23" s="28" t="s">
        <v>149</v>
      </c>
      <c r="C23" s="55">
        <f>C21-C22</f>
        <v>-138736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ht="14.45" x14ac:dyDescent="0.3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2015-09-25T11:41:15Z</cp:lastPrinted>
  <dcterms:created xsi:type="dcterms:W3CDTF">2014-01-17T08:54:17Z</dcterms:created>
  <dcterms:modified xsi:type="dcterms:W3CDTF">2015-10-07T06:48:51Z</dcterms:modified>
</cp:coreProperties>
</file>