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E31" i="19" l="1"/>
  <c r="C36" i="19" l="1"/>
  <c r="E36" i="19" s="1"/>
  <c r="F41" i="7" l="1"/>
  <c r="C26" i="19" l="1"/>
  <c r="C17" i="19"/>
  <c r="A1" i="4" l="1"/>
  <c r="A2" i="16"/>
  <c r="A2" i="15"/>
  <c r="A2" i="13"/>
  <c r="A1" i="16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8" i="7"/>
  <c r="F40" i="7" s="1"/>
  <c r="F28" i="2" l="1"/>
  <c r="C9" i="10" s="1"/>
  <c r="C15" i="11" l="1"/>
  <c r="C29" i="8" s="1"/>
  <c r="C15" i="13"/>
  <c r="C27" i="8" s="1"/>
  <c r="C14" i="4"/>
  <c r="C25" i="8" s="1"/>
  <c r="C24" i="3"/>
  <c r="C23" i="8" s="1"/>
  <c r="F42" i="7"/>
  <c r="C18" i="8" s="1"/>
  <c r="C18" i="3"/>
  <c r="C22" i="8" s="1"/>
  <c r="C12" i="3"/>
  <c r="C21" i="8" s="1"/>
  <c r="C8" i="4"/>
  <c r="C24" i="8" s="1"/>
  <c r="C10" i="10"/>
  <c r="C17" i="8" s="1"/>
  <c r="F30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<sst xmlns="http://schemas.openxmlformats.org/spreadsheetml/2006/main" count="502" uniqueCount="225">
  <si>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</si>
  <si>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</si>
  <si>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</si>
  <si>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</si>
  <si>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</si>
  <si>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</si>
  <si>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</si>
  <si>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</si>
  <si>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</si>
  <si>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</si>
  <si>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</si>
  <si>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</si>
  <si>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</si>
  <si>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</si>
  <si>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</si>
  <si>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</si>
  <si>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</si>
  <si>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</si>
  <si>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</si>
  <si>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</si>
  <si>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</si>
  <si>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</si>
  <si>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</si>
  <si>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</si>
  <si>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</si>
  <si>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</si>
  <si>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</si>
  <si>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</si>
  <si>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</si>
  <si>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</si>
  <si>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</si>
  <si>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</si>
  <si>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</si>
  <si>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</si>
  <si>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</si>
  <si>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</si>
  <si>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</si>
  <si>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</si>
  <si>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</si>
  <si>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</si>
  <si>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</si>
  <si>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</si>
  <si>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</si>
  <si>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</si>
  <si>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</si>
  <si>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</si>
  <si>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</si>
  <si>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</si>
  <si>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</si>
  <si>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</si>
  <si>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</si>
  <si>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</si>
  <si>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</si>
  <si>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</si>
  <si>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</si>
  <si>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</si>
  <si>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</si>
  <si>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</si>
  <si>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</si>
  <si>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</si>
  <si>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</si>
  <si>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</si>
  <si>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</si>
  <si>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</si>
  <si>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</si>
  <si>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</si>
  <si>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</si>
  <si>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</si>
  <si>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</si>
  <si>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</si>
  <si>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</si>
  <si>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</si>
  <si>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</si>
  <si>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</si>
  <si>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</si>
  <si>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</si>
  <si>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</si>
  <si>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</si>
  <si>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</si>
  <si>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</si>
  <si>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</si>
  <si>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</si>
  <si>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</si>
  <si>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</si>
  <si>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</si>
  <si>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</si>
  <si>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</si>
  <si>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</si>
  <si>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</si>
  <si>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</si>
  <si>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</si>
  <si>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</si>
  <si>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</si>
  <si>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</si>
  <si>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</si>
  <si>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</si>
  <si>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</si>
  <si>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</si>
  <si>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</si>
  <si>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</si>
  <si>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</si>
  <si>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</si>
  <si>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</si>
  <si>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</si>
  <si>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</si>
  <si>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</si>
  <si>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</si>
  <si>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</si>
  <si>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</si>
  <si>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</si>
  <si>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</si>
  <si>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</si>
  <si>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</si>
  <si>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</si>
  <si>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</si>
  <si>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</si>
  <si>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</si>
  <si>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</si>
  <si>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</si>
  <si>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</si>
  <si>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</si>
  <si>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</si>
  <si>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</si>
  <si>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</si>
  <si>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</si>
  <si>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</si>
  <si>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</si>
  <si>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</si>
  <si>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</si>
  <si>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</si>
  <si>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</si>
  <si>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</si>
  <si>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</si>
  <si>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</si>
  <si>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</si>
  <si>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</si>
  <si>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</si>
  <si>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</si>
  <si>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</si>
  <si>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</si>
  <si>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</si>
  <si>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</si>
  <si>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</si>
  <si>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</si>
  <si>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</si>
  <si>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</si>
  <si>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</si>
  <si>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</si>
  <si>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</si>
  <si>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</si>
  <si>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</si>
  <si>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</si>
  <si>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</si>
  <si>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</si>
  <si>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</si>
  <si>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</si>
  <si>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</si>
  <si>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</si>
  <si>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</si>
  <si>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</si>
  <si>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</si>
  <si>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</si>
  <si>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</si>
  <si>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</si>
  <si>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</si>
  <si>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</si>
  <si>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</si>
  <si>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</si>
  <si>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</si>
  <si>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</si>
  <si>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</si>
  <si>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</si>
  <si>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</si>
  <si>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</si>
  <si>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</si>
  <si>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</si>
  <si>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</si>
  <si>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</si>
  <si>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</si>
  <si>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</si>
  <si>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</si>
  <si>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</si>
  <si>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</si>
  <si>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</si>
  <si>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</si>
  <si>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</si>
  <si>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</si>
  <si>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</si>
  <si>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Andet, TV-inspektion</t>
  </si>
  <si>
    <t>Indløb med riste, Konstruktioner</t>
  </si>
  <si>
    <t>Efterklaringstanke, Konstruktioner</t>
  </si>
  <si>
    <t>Mindre renseanlæg &lt; 5.000 PE uden mulighed for opdeling</t>
  </si>
  <si>
    <t>Beluftningstanke, Konstruktioner</t>
  </si>
  <si>
    <t>Slutafvanding, slam - højteknologisk (centrifuger), Konstruktioner</t>
  </si>
  <si>
    <t>Slutafvanding, slam - lavteknologisk (slambede), Konstruktioner</t>
  </si>
  <si>
    <t xml:space="preserve">Ledningsnet ≤ Ø 200 mm </t>
  </si>
  <si>
    <t xml:space="preserve">Ø 200 mm &lt; Ledningsnet ≤ Ø 500 mm </t>
  </si>
  <si>
    <t>Ø 500 mm &lt; Ledningsnet ≤ Ø 800 mm</t>
  </si>
  <si>
    <t>Ø 800 mm &lt; Ledningsnet ≤ Ø 1000 mm</t>
  </si>
  <si>
    <t>Ø 1000 mm &lt; Ledningsnet ≤ Ø 1200 mm</t>
  </si>
  <si>
    <t>Strømpeforing Ø 200 mm &lt; Ledningsnet ≤ Ø 500 mm</t>
  </si>
  <si>
    <t>Brønde</t>
  </si>
  <si>
    <t>Stik</t>
  </si>
  <si>
    <t>Jordbassin Klasse A</t>
  </si>
  <si>
    <t>Pumpestationer i brønde (&lt; 6,25 m2), Konstruktioner</t>
  </si>
  <si>
    <t>Pumpestationer i brønde (&lt; 6,25 m2), Mek/EL</t>
  </si>
  <si>
    <t>Pumpestationer i brønde (&lt; 6,25 m2), SRO</t>
  </si>
  <si>
    <t>Beluftningstanke, Mek/EL</t>
  </si>
  <si>
    <t>Beluftningstanke, SRO</t>
  </si>
  <si>
    <t>2014</t>
  </si>
  <si>
    <t>60</t>
  </si>
  <si>
    <t>40</t>
  </si>
  <si>
    <t>75</t>
  </si>
  <si>
    <t>50</t>
  </si>
  <si>
    <t>20</t>
  </si>
  <si>
    <t>10</t>
  </si>
  <si>
    <t>Efterklaringstanke, Mek/El</t>
  </si>
  <si>
    <t>Efterklaringstanke, SRO</t>
  </si>
  <si>
    <t>Ejendomsskatter</t>
  </si>
  <si>
    <t>Spildevandsafgift</t>
  </si>
  <si>
    <t>Køb af ydelser og produkter, der er omfattet af prisloftreguleringen, hos et andet selskab</t>
  </si>
  <si>
    <t>Selskabsskatter</t>
  </si>
  <si>
    <t>Favrskov Spildevand AS</t>
  </si>
  <si>
    <t>S017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</si>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</sst>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Favrskov Spildevand AS</v>
      </c>
      <c r="B1" s="56"/>
      <c r="C1" s="56"/>
      <c r="D1" s="56"/>
      <c r="E1" s="56"/>
    </row>
    <row r="2" spans="1:5" x14ac:dyDescent="0.25">
      <c r="A2" s="222" t="str">
        <f>'1. Forside'!A2</f>
        <v>S017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188</v>
      </c>
      <c r="C7" s="51">
        <v>1000000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1000000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1149298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1000000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149298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Favrskov Spildevand AS</v>
      </c>
      <c r="B1" s="26"/>
      <c r="C1" s="26"/>
      <c r="D1" s="26"/>
      <c r="E1" s="26"/>
    </row>
    <row r="2" spans="1:5" x14ac:dyDescent="0.25">
      <c r="A2" s="223" t="str">
        <f>'1. Forside'!A2</f>
        <v>S017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>
        <v>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Favrskov Spildevand AS</v>
      </c>
      <c r="B1" s="26"/>
      <c r="C1" s="26"/>
      <c r="D1" s="26"/>
      <c r="E1" s="26"/>
    </row>
    <row r="2" spans="1:5" x14ac:dyDescent="0.25">
      <c r="A2" s="223" t="str">
        <f>'1. Forside'!A2</f>
        <v>S017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1100000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60000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1040000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1096764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750000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346764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Favrskov Spildevand AS</v>
      </c>
      <c r="B1" s="26"/>
      <c r="C1" s="26"/>
      <c r="D1" s="26"/>
      <c r="E1" s="26"/>
    </row>
    <row r="2" spans="1:5" x14ac:dyDescent="0.25">
      <c r="A2" s="223" t="str">
        <f>'1. Forside'!A2</f>
        <v>S017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-6884085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-5863618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-1020467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1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-1020467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Favrskov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97950577.281754494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49456232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3752852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542778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6767730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60519592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5727928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5727928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-870311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-34106731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-34977042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31270478</v>
      </c>
      <c r="D27" s="79" t="s">
        <v>0</v>
      </c>
      <c r="E27" s="10">
        <f>IF(C27&lt;0,0,-C27)</f>
        <v>-31270478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3797289</v>
      </c>
      <c r="D29" s="79" t="s">
        <v>0</v>
      </c>
      <c r="E29" s="10">
        <f>-C29</f>
        <v>-3797289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72940695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72940695</v>
      </c>
      <c r="D36" s="79" t="s">
        <v>0</v>
      </c>
      <c r="E36" s="10">
        <f>-C36</f>
        <v>-72940695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-10057884.718245506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Favrskov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S017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162242</v>
      </c>
      <c r="D7" s="224" t="s">
        <v>0</v>
      </c>
      <c r="E7" s="225">
        <v>2554512</v>
      </c>
      <c r="F7" s="224" t="s">
        <v>0</v>
      </c>
      <c r="G7" s="225">
        <v>3032418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162242</v>
      </c>
      <c r="D8" s="224" t="s">
        <v>0</v>
      </c>
      <c r="E8" s="226">
        <v>0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3797289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2554512</v>
      </c>
      <c r="F11" s="228" t="s">
        <v>0</v>
      </c>
      <c r="G11" s="55">
        <f>E11+G7-G8-G9</f>
        <v>1789641</v>
      </c>
      <c r="H11" s="228" t="s">
        <v>0</v>
      </c>
      <c r="I11" s="55">
        <f>G11+I7-I8-I9</f>
        <v>1789641</v>
      </c>
      <c r="J11" s="228" t="s">
        <v>0</v>
      </c>
      <c r="K11" s="55">
        <f>K7-K8-K9+K10+I11</f>
        <v>1789641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Favrskov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S017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25397336.074073505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-96509.877081479324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-638108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24662718.196992025</v>
      </c>
      <c r="D13" s="79" t="s">
        <v>0</v>
      </c>
      <c r="E13" s="6">
        <f>C13</f>
        <v>24662718.196992025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49114399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224</v>
      </c>
      <c r="C16" s="14">
        <f>'6. Gennemførte investeringer'!F30</f>
        <v>5338482.0199999996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-2759422.96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investeringer'!F42</f>
        <v>1825833.3333333333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53519291.393333331</v>
      </c>
      <c r="D19" s="79" t="s">
        <v>0</v>
      </c>
      <c r="E19" s="8">
        <f>C19</f>
        <v>53519291.393333331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3042500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142000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-242230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1000000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149298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1040000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346764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5478332</v>
      </c>
      <c r="D30" s="79" t="s">
        <v>0</v>
      </c>
      <c r="E30" s="6">
        <f>C30</f>
        <v>5478332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-1020467</v>
      </c>
      <c r="D32" s="79" t="s">
        <v>0</v>
      </c>
      <c r="E32" s="10">
        <f>C32</f>
        <v>-1020467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-10057884.718245506</v>
      </c>
      <c r="D34" s="79" t="s">
        <v>0</v>
      </c>
      <c r="E34" s="12">
        <f>C34</f>
        <v>-10057884.718245506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72581989.872079849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1837164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39.507626903248621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Favrskov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S017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25397336.074073505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25397336.074073505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25397336.074073505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-96509.877081479324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Favrskov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19301975.416295864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25300826.196992025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25397336.074073505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2552432.2754443875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638108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Favrskov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S017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2187439723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49114399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49114399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4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Favrskov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S017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189</v>
      </c>
      <c r="C8" s="30" t="s">
        <v>209</v>
      </c>
      <c r="D8" s="31" t="s">
        <v>210</v>
      </c>
      <c r="E8" s="32">
        <v>100921</v>
      </c>
      <c r="F8" s="34">
        <f t="shared" ref="F8" si="0">E8/D8</f>
        <v>1682.0166666666667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209</v>
      </c>
      <c r="D9" s="31" t="s">
        <v>210</v>
      </c>
      <c r="E9" s="32">
        <v>509635.5</v>
      </c>
      <c r="F9" s="34">
        <f t="shared" ref="F9:F27" si="1">E9/D9</f>
        <v>8493.9249999999993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209</v>
      </c>
      <c r="D10" s="31" t="s">
        <v>211</v>
      </c>
      <c r="E10" s="32">
        <v>176836</v>
      </c>
      <c r="F10" s="34">
        <f t="shared" si="1"/>
        <v>4420.8999999999996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209</v>
      </c>
      <c r="D11" s="31" t="s">
        <v>210</v>
      </c>
      <c r="E11" s="32">
        <v>2102444.5</v>
      </c>
      <c r="F11" s="34">
        <f t="shared" si="1"/>
        <v>35040.741666666669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 t="s">
        <v>209</v>
      </c>
      <c r="D12" s="31" t="s">
        <v>210</v>
      </c>
      <c r="E12" s="32">
        <v>6564544</v>
      </c>
      <c r="F12" s="34">
        <f t="shared" si="1"/>
        <v>109409.06666666667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 t="s">
        <v>209</v>
      </c>
      <c r="D13" s="31" t="s">
        <v>210</v>
      </c>
      <c r="E13" s="32">
        <v>210736</v>
      </c>
      <c r="F13" s="34">
        <f t="shared" si="1"/>
        <v>3512.2666666666669</v>
      </c>
      <c r="G13" s="35" t="s">
        <v>0</v>
      </c>
      <c r="H13" s="26"/>
    </row>
    <row r="14" spans="1:8" s="150" customFormat="1" x14ac:dyDescent="0.25">
      <c r="A14" s="26"/>
      <c r="B14" s="29" t="s">
        <v>195</v>
      </c>
      <c r="C14" s="30" t="s">
        <v>209</v>
      </c>
      <c r="D14" s="31" t="s">
        <v>212</v>
      </c>
      <c r="E14" s="32">
        <v>1066471</v>
      </c>
      <c r="F14" s="34">
        <f t="shared" si="1"/>
        <v>14219.613333333333</v>
      </c>
      <c r="G14" s="35" t="s">
        <v>0</v>
      </c>
      <c r="H14" s="26"/>
    </row>
    <row r="15" spans="1:8" s="150" customFormat="1" x14ac:dyDescent="0.25">
      <c r="A15" s="26"/>
      <c r="B15" s="29" t="s">
        <v>196</v>
      </c>
      <c r="C15" s="30" t="s">
        <v>209</v>
      </c>
      <c r="D15" s="31" t="s">
        <v>212</v>
      </c>
      <c r="E15" s="32">
        <v>19391541</v>
      </c>
      <c r="F15" s="34">
        <f t="shared" si="1"/>
        <v>258553.88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 t="s">
        <v>209</v>
      </c>
      <c r="D16" s="31" t="s">
        <v>212</v>
      </c>
      <c r="E16" s="32">
        <v>3554902</v>
      </c>
      <c r="F16" s="34">
        <f t="shared" si="1"/>
        <v>47398.693333333336</v>
      </c>
      <c r="G16" s="35" t="s">
        <v>0</v>
      </c>
      <c r="H16" s="26"/>
    </row>
    <row r="17" spans="1:8" s="150" customFormat="1" x14ac:dyDescent="0.25">
      <c r="A17" s="26"/>
      <c r="B17" s="29" t="s">
        <v>198</v>
      </c>
      <c r="C17" s="30" t="s">
        <v>209</v>
      </c>
      <c r="D17" s="31" t="s">
        <v>212</v>
      </c>
      <c r="E17" s="32">
        <v>1777451</v>
      </c>
      <c r="F17" s="34">
        <f t="shared" si="1"/>
        <v>23699.346666666668</v>
      </c>
      <c r="G17" s="35" t="s">
        <v>0</v>
      </c>
      <c r="H17" s="26"/>
    </row>
    <row r="18" spans="1:8" s="150" customFormat="1" x14ac:dyDescent="0.25">
      <c r="A18" s="26"/>
      <c r="B18" s="29" t="s">
        <v>199</v>
      </c>
      <c r="C18" s="30" t="s">
        <v>209</v>
      </c>
      <c r="D18" s="31" t="s">
        <v>212</v>
      </c>
      <c r="E18" s="32">
        <v>710980</v>
      </c>
      <c r="F18" s="34">
        <f t="shared" si="1"/>
        <v>9479.7333333333336</v>
      </c>
      <c r="G18" s="35" t="s">
        <v>0</v>
      </c>
      <c r="H18" s="26"/>
    </row>
    <row r="19" spans="1:8" s="150" customFormat="1" x14ac:dyDescent="0.25">
      <c r="A19" s="26"/>
      <c r="B19" s="29" t="s">
        <v>200</v>
      </c>
      <c r="C19" s="30" t="s">
        <v>209</v>
      </c>
      <c r="D19" s="31" t="s">
        <v>213</v>
      </c>
      <c r="E19" s="32">
        <v>1937873</v>
      </c>
      <c r="F19" s="34">
        <f t="shared" si="1"/>
        <v>38757.46</v>
      </c>
      <c r="G19" s="35" t="s">
        <v>0</v>
      </c>
      <c r="H19" s="26"/>
    </row>
    <row r="20" spans="1:8" s="150" customFormat="1" x14ac:dyDescent="0.25">
      <c r="A20" s="26"/>
      <c r="B20" s="29" t="s">
        <v>201</v>
      </c>
      <c r="C20" s="30" t="s">
        <v>209</v>
      </c>
      <c r="D20" s="31" t="s">
        <v>212</v>
      </c>
      <c r="E20" s="32">
        <v>5332353</v>
      </c>
      <c r="F20" s="34">
        <f t="shared" si="1"/>
        <v>71098.039999999994</v>
      </c>
      <c r="G20" s="35" t="s">
        <v>0</v>
      </c>
      <c r="H20" s="26"/>
    </row>
    <row r="21" spans="1:8" s="150" customFormat="1" x14ac:dyDescent="0.25">
      <c r="A21" s="26"/>
      <c r="B21" s="29" t="s">
        <v>202</v>
      </c>
      <c r="C21" s="30" t="s">
        <v>209</v>
      </c>
      <c r="D21" s="31" t="s">
        <v>212</v>
      </c>
      <c r="E21" s="32">
        <v>1777451</v>
      </c>
      <c r="F21" s="34">
        <f t="shared" si="1"/>
        <v>23699.346666666668</v>
      </c>
      <c r="G21" s="35" t="s">
        <v>0</v>
      </c>
      <c r="H21" s="26"/>
    </row>
    <row r="22" spans="1:8" s="150" customFormat="1" x14ac:dyDescent="0.25">
      <c r="A22" s="26"/>
      <c r="B22" s="29" t="s">
        <v>203</v>
      </c>
      <c r="C22" s="30" t="s">
        <v>209</v>
      </c>
      <c r="D22" s="31" t="s">
        <v>213</v>
      </c>
      <c r="E22" s="32">
        <v>5411753</v>
      </c>
      <c r="F22" s="34">
        <f t="shared" si="1"/>
        <v>108235.06</v>
      </c>
      <c r="G22" s="35" t="s">
        <v>0</v>
      </c>
      <c r="H22" s="26"/>
    </row>
    <row r="23" spans="1:8" s="150" customFormat="1" x14ac:dyDescent="0.25">
      <c r="A23" s="26"/>
      <c r="B23" s="29" t="s">
        <v>204</v>
      </c>
      <c r="C23" s="30" t="s">
        <v>209</v>
      </c>
      <c r="D23" s="31" t="s">
        <v>213</v>
      </c>
      <c r="E23" s="32">
        <v>648374</v>
      </c>
      <c r="F23" s="34">
        <f t="shared" si="1"/>
        <v>12967.48</v>
      </c>
      <c r="G23" s="35" t="s">
        <v>0</v>
      </c>
      <c r="H23" s="26"/>
    </row>
    <row r="24" spans="1:8" s="150" customFormat="1" x14ac:dyDescent="0.25">
      <c r="A24" s="26"/>
      <c r="B24" s="29" t="s">
        <v>205</v>
      </c>
      <c r="C24" s="30" t="s">
        <v>209</v>
      </c>
      <c r="D24" s="31" t="s">
        <v>214</v>
      </c>
      <c r="E24" s="32">
        <v>92744</v>
      </c>
      <c r="F24" s="34">
        <f t="shared" si="1"/>
        <v>4637.2</v>
      </c>
      <c r="G24" s="35" t="s">
        <v>0</v>
      </c>
      <c r="H24" s="26"/>
    </row>
    <row r="25" spans="1:8" s="150" customFormat="1" x14ac:dyDescent="0.25">
      <c r="A25" s="26"/>
      <c r="B25" s="29" t="s">
        <v>206</v>
      </c>
      <c r="C25" s="30" t="s">
        <v>209</v>
      </c>
      <c r="D25" s="31" t="s">
        <v>215</v>
      </c>
      <c r="E25" s="32">
        <v>29057</v>
      </c>
      <c r="F25" s="34">
        <f t="shared" si="1"/>
        <v>2905.7</v>
      </c>
      <c r="G25" s="35" t="s">
        <v>0</v>
      </c>
      <c r="H25" s="26"/>
    </row>
    <row r="26" spans="1:8" s="150" customFormat="1" x14ac:dyDescent="0.25">
      <c r="A26" s="26"/>
      <c r="B26" s="29" t="s">
        <v>207</v>
      </c>
      <c r="C26" s="30" t="s">
        <v>209</v>
      </c>
      <c r="D26" s="31" t="s">
        <v>214</v>
      </c>
      <c r="E26" s="32">
        <v>175825</v>
      </c>
      <c r="F26" s="34">
        <f t="shared" si="1"/>
        <v>8791.25</v>
      </c>
      <c r="G26" s="35" t="s">
        <v>0</v>
      </c>
      <c r="H26" s="26"/>
    </row>
    <row r="27" spans="1:8" s="150" customFormat="1" x14ac:dyDescent="0.25">
      <c r="A27" s="26"/>
      <c r="B27" s="29" t="s">
        <v>208</v>
      </c>
      <c r="C27" s="30" t="s">
        <v>209</v>
      </c>
      <c r="D27" s="31" t="s">
        <v>215</v>
      </c>
      <c r="E27" s="32">
        <v>382883</v>
      </c>
      <c r="F27" s="34">
        <f t="shared" si="1"/>
        <v>38288.300000000003</v>
      </c>
      <c r="G27" s="35" t="s">
        <v>0</v>
      </c>
      <c r="H27" s="26"/>
    </row>
    <row r="28" spans="1:8" s="150" customFormat="1" x14ac:dyDescent="0.25">
      <c r="A28" s="26"/>
      <c r="B28" s="23" t="s">
        <v>72</v>
      </c>
      <c r="C28" s="160"/>
      <c r="D28" s="160"/>
      <c r="E28" s="160"/>
      <c r="F28" s="36">
        <f>SUM(F8:F27)</f>
        <v>825290.02</v>
      </c>
      <c r="G28" s="37" t="s">
        <v>0</v>
      </c>
      <c r="H28" s="26"/>
    </row>
    <row r="29" spans="1:8" s="150" customFormat="1" x14ac:dyDescent="0.25">
      <c r="A29" s="26"/>
      <c r="B29" s="107" t="s">
        <v>136</v>
      </c>
      <c r="C29" s="161"/>
      <c r="D29" s="161"/>
      <c r="E29" s="161"/>
      <c r="F29" s="66">
        <v>4513192</v>
      </c>
      <c r="G29" s="37" t="s">
        <v>0</v>
      </c>
      <c r="H29" s="26"/>
    </row>
    <row r="30" spans="1:8" s="150" customFormat="1" x14ac:dyDescent="0.25">
      <c r="A30" s="26"/>
      <c r="B30" s="39" t="s">
        <v>69</v>
      </c>
      <c r="C30" s="162"/>
      <c r="D30" s="162"/>
      <c r="E30" s="163"/>
      <c r="F30" s="38">
        <f>F28+F29</f>
        <v>5338482.0199999996</v>
      </c>
      <c r="G30" s="38" t="s">
        <v>0</v>
      </c>
      <c r="H30" s="26"/>
    </row>
    <row r="31" spans="1:8" s="150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50" customFormat="1" x14ac:dyDescent="0.25">
      <c r="A32" s="26"/>
      <c r="B32" s="26"/>
      <c r="C32" s="26"/>
      <c r="D32" s="26"/>
      <c r="E32" s="26"/>
      <c r="F32" s="26"/>
      <c r="G32" s="26"/>
      <c r="H32" s="26"/>
    </row>
    <row r="33" spans="1:8" s="150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50" customFormat="1" hidden="1" x14ac:dyDescent="0.25"/>
    <row r="35" spans="1:8" s="150" customFormat="1" hidden="1" x14ac:dyDescent="0.25"/>
    <row r="36" spans="1:8" s="150" customFormat="1" hidden="1" x14ac:dyDescent="0.25"/>
    <row r="37" spans="1:8" s="150" customFormat="1" ht="14.45" hidden="1" customHeight="1" x14ac:dyDescent="0.25"/>
    <row r="38" spans="1:8" s="150" customFormat="1" ht="14.45" hidden="1" customHeight="1" x14ac:dyDescent="0.25"/>
    <row r="39" spans="1:8" s="150" customFormat="1" ht="15" hidden="1" customHeight="1" x14ac:dyDescent="0.25"/>
    <row r="40" spans="1:8" s="150" customFormat="1" ht="15" hidden="1" customHeight="1" x14ac:dyDescent="0.25"/>
    <row r="41" spans="1:8" s="150" customFormat="1" ht="1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idden="1" x14ac:dyDescent="0.25"/>
    <row r="45" spans="1:8" s="150" customFormat="1" hidden="1" x14ac:dyDescent="0.25"/>
    <row r="46" spans="1:8" s="150" customFormat="1" hidden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Favrskov Spildevand AS</v>
      </c>
      <c r="B1" s="164"/>
      <c r="C1" s="164"/>
      <c r="D1" s="164"/>
      <c r="E1" s="164"/>
    </row>
    <row r="2" spans="1:5" x14ac:dyDescent="0.25">
      <c r="A2" s="1" t="str">
        <f>'1. Forside'!A2</f>
        <v>S017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3452311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957692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investeringer'!F28</f>
        <v>825290.02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-2759422.96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4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Favrskov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S017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191</v>
      </c>
      <c r="C8" s="30">
        <v>2015</v>
      </c>
      <c r="D8" s="31">
        <v>40</v>
      </c>
      <c r="E8" s="32">
        <v>200000</v>
      </c>
      <c r="F8" s="45">
        <f>E8/D8</f>
        <v>5000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>
        <v>2015</v>
      </c>
      <c r="D9" s="31">
        <v>60</v>
      </c>
      <c r="E9" s="32">
        <v>1500000</v>
      </c>
      <c r="F9" s="45">
        <f t="shared" ref="F9:F39" si="0">E9/D9</f>
        <v>25000</v>
      </c>
      <c r="G9" s="35" t="s">
        <v>0</v>
      </c>
      <c r="H9" s="26"/>
    </row>
    <row r="10" spans="1:8" s="150" customFormat="1" x14ac:dyDescent="0.25">
      <c r="A10" s="26"/>
      <c r="B10" s="29" t="s">
        <v>216</v>
      </c>
      <c r="C10" s="30">
        <v>2015</v>
      </c>
      <c r="D10" s="31">
        <v>20</v>
      </c>
      <c r="E10" s="32">
        <v>1500000</v>
      </c>
      <c r="F10" s="45">
        <f t="shared" si="0"/>
        <v>75000</v>
      </c>
      <c r="G10" s="35" t="s">
        <v>0</v>
      </c>
      <c r="H10" s="26"/>
    </row>
    <row r="11" spans="1:8" s="150" customFormat="1" x14ac:dyDescent="0.25">
      <c r="A11" s="26"/>
      <c r="B11" s="29" t="s">
        <v>217</v>
      </c>
      <c r="C11" s="30">
        <v>2015</v>
      </c>
      <c r="D11" s="31">
        <v>10</v>
      </c>
      <c r="E11" s="32">
        <v>1500000</v>
      </c>
      <c r="F11" s="45">
        <f t="shared" si="0"/>
        <v>150000</v>
      </c>
      <c r="G11" s="35" t="s">
        <v>0</v>
      </c>
      <c r="H11" s="26"/>
    </row>
    <row r="12" spans="1:8" s="150" customFormat="1" x14ac:dyDescent="0.25">
      <c r="A12" s="26"/>
      <c r="B12" s="29" t="s">
        <v>195</v>
      </c>
      <c r="C12" s="30">
        <v>2015</v>
      </c>
      <c r="D12" s="31">
        <v>75</v>
      </c>
      <c r="E12" s="32">
        <v>1206000</v>
      </c>
      <c r="F12" s="45">
        <f t="shared" si="0"/>
        <v>16080</v>
      </c>
      <c r="G12" s="35" t="s">
        <v>0</v>
      </c>
      <c r="H12" s="26"/>
    </row>
    <row r="13" spans="1:8" s="150" customFormat="1" x14ac:dyDescent="0.25">
      <c r="A13" s="26"/>
      <c r="B13" s="29" t="s">
        <v>196</v>
      </c>
      <c r="C13" s="30">
        <v>2015</v>
      </c>
      <c r="D13" s="31">
        <v>75</v>
      </c>
      <c r="E13" s="32">
        <v>24120000</v>
      </c>
      <c r="F13" s="45">
        <f t="shared" si="0"/>
        <v>321600</v>
      </c>
      <c r="G13" s="35" t="s">
        <v>0</v>
      </c>
      <c r="H13" s="26"/>
    </row>
    <row r="14" spans="1:8" s="150" customFormat="1" x14ac:dyDescent="0.25">
      <c r="A14" s="26"/>
      <c r="B14" s="29" t="s">
        <v>197</v>
      </c>
      <c r="C14" s="30">
        <v>2015</v>
      </c>
      <c r="D14" s="31">
        <v>75</v>
      </c>
      <c r="E14" s="32">
        <v>4020000</v>
      </c>
      <c r="F14" s="45">
        <f t="shared" si="0"/>
        <v>53600</v>
      </c>
      <c r="G14" s="35" t="s">
        <v>0</v>
      </c>
      <c r="H14" s="26"/>
    </row>
    <row r="15" spans="1:8" s="150" customFormat="1" x14ac:dyDescent="0.25">
      <c r="A15" s="26"/>
      <c r="B15" s="29" t="s">
        <v>198</v>
      </c>
      <c r="C15" s="30">
        <v>2015</v>
      </c>
      <c r="D15" s="31">
        <v>75</v>
      </c>
      <c r="E15" s="32">
        <v>2010000</v>
      </c>
      <c r="F15" s="45">
        <f t="shared" si="0"/>
        <v>26800</v>
      </c>
      <c r="G15" s="35" t="s">
        <v>0</v>
      </c>
      <c r="H15" s="26"/>
    </row>
    <row r="16" spans="1:8" s="150" customFormat="1" x14ac:dyDescent="0.25">
      <c r="A16" s="26"/>
      <c r="B16" s="29" t="s">
        <v>199</v>
      </c>
      <c r="C16" s="30">
        <v>2015</v>
      </c>
      <c r="D16" s="31">
        <v>75</v>
      </c>
      <c r="E16" s="32">
        <v>804000</v>
      </c>
      <c r="F16" s="45">
        <f t="shared" si="0"/>
        <v>10720</v>
      </c>
      <c r="G16" s="35" t="s">
        <v>0</v>
      </c>
      <c r="H16" s="26"/>
    </row>
    <row r="17" spans="1:8" s="150" customFormat="1" x14ac:dyDescent="0.25">
      <c r="A17" s="26"/>
      <c r="B17" s="29" t="s">
        <v>200</v>
      </c>
      <c r="C17" s="30">
        <v>2015</v>
      </c>
      <c r="D17" s="31">
        <v>50</v>
      </c>
      <c r="E17" s="32">
        <v>2000000</v>
      </c>
      <c r="F17" s="45">
        <f t="shared" si="0"/>
        <v>40000</v>
      </c>
      <c r="G17" s="35" t="s">
        <v>0</v>
      </c>
      <c r="H17" s="26"/>
    </row>
    <row r="18" spans="1:8" s="150" customFormat="1" x14ac:dyDescent="0.25">
      <c r="A18" s="26"/>
      <c r="B18" s="29" t="s">
        <v>201</v>
      </c>
      <c r="C18" s="30">
        <v>2015</v>
      </c>
      <c r="D18" s="31">
        <v>75</v>
      </c>
      <c r="E18" s="32">
        <v>6030000</v>
      </c>
      <c r="F18" s="45">
        <f t="shared" si="0"/>
        <v>80400</v>
      </c>
      <c r="G18" s="35" t="s">
        <v>0</v>
      </c>
      <c r="H18" s="26"/>
    </row>
    <row r="19" spans="1:8" s="150" customFormat="1" x14ac:dyDescent="0.25">
      <c r="A19" s="26"/>
      <c r="B19" s="29" t="s">
        <v>202</v>
      </c>
      <c r="C19" s="30">
        <v>2015</v>
      </c>
      <c r="D19" s="31">
        <v>75</v>
      </c>
      <c r="E19" s="32">
        <v>2010000</v>
      </c>
      <c r="F19" s="45">
        <f t="shared" si="0"/>
        <v>26800</v>
      </c>
      <c r="G19" s="35" t="s">
        <v>0</v>
      </c>
      <c r="H19" s="26"/>
    </row>
    <row r="20" spans="1:8" s="150" customFormat="1" x14ac:dyDescent="0.25">
      <c r="A20" s="26"/>
      <c r="B20" s="29" t="s">
        <v>204</v>
      </c>
      <c r="C20" s="30">
        <v>2015</v>
      </c>
      <c r="D20" s="31">
        <v>50</v>
      </c>
      <c r="E20" s="32">
        <v>700000</v>
      </c>
      <c r="F20" s="45">
        <f t="shared" si="0"/>
        <v>14000</v>
      </c>
      <c r="G20" s="35" t="s">
        <v>0</v>
      </c>
      <c r="H20" s="26"/>
    </row>
    <row r="21" spans="1:8" s="150" customFormat="1" x14ac:dyDescent="0.25">
      <c r="A21" s="26"/>
      <c r="B21" s="29" t="s">
        <v>205</v>
      </c>
      <c r="C21" s="30">
        <v>2015</v>
      </c>
      <c r="D21" s="31">
        <v>20</v>
      </c>
      <c r="E21" s="32">
        <v>200000</v>
      </c>
      <c r="F21" s="45">
        <f t="shared" si="0"/>
        <v>10000</v>
      </c>
      <c r="G21" s="35" t="s">
        <v>0</v>
      </c>
      <c r="H21" s="26"/>
    </row>
    <row r="22" spans="1:8" s="150" customFormat="1" x14ac:dyDescent="0.25">
      <c r="A22" s="26"/>
      <c r="B22" s="29" t="s">
        <v>206</v>
      </c>
      <c r="C22" s="30">
        <v>2015</v>
      </c>
      <c r="D22" s="31">
        <v>10</v>
      </c>
      <c r="E22" s="32">
        <v>100000</v>
      </c>
      <c r="F22" s="45">
        <f t="shared" si="0"/>
        <v>10000</v>
      </c>
      <c r="G22" s="35" t="s">
        <v>0</v>
      </c>
      <c r="H22" s="26"/>
    </row>
    <row r="23" spans="1:8" s="150" customFormat="1" x14ac:dyDescent="0.25">
      <c r="A23" s="26"/>
      <c r="B23" s="29" t="s">
        <v>203</v>
      </c>
      <c r="C23" s="30">
        <v>2015</v>
      </c>
      <c r="D23" s="31">
        <v>50</v>
      </c>
      <c r="E23" s="32">
        <v>3000000</v>
      </c>
      <c r="F23" s="45">
        <f t="shared" si="0"/>
        <v>60000</v>
      </c>
      <c r="G23" s="35" t="s">
        <v>0</v>
      </c>
      <c r="H23" s="26"/>
    </row>
    <row r="24" spans="1:8" s="150" customFormat="1" x14ac:dyDescent="0.25">
      <c r="A24" s="26"/>
      <c r="B24" s="29" t="s">
        <v>191</v>
      </c>
      <c r="C24" s="30">
        <v>2016</v>
      </c>
      <c r="D24" s="31">
        <v>40</v>
      </c>
      <c r="E24" s="32">
        <v>300000</v>
      </c>
      <c r="F24" s="45">
        <f t="shared" si="0"/>
        <v>7500</v>
      </c>
      <c r="G24" s="35" t="s">
        <v>0</v>
      </c>
      <c r="H24" s="26"/>
    </row>
    <row r="25" spans="1:8" s="150" customFormat="1" x14ac:dyDescent="0.25">
      <c r="A25" s="26"/>
      <c r="B25" s="29" t="s">
        <v>190</v>
      </c>
      <c r="C25" s="30">
        <v>2016</v>
      </c>
      <c r="D25" s="31">
        <v>60</v>
      </c>
      <c r="E25" s="32">
        <v>1500000</v>
      </c>
      <c r="F25" s="45">
        <f t="shared" si="0"/>
        <v>25000</v>
      </c>
      <c r="G25" s="35" t="s">
        <v>0</v>
      </c>
      <c r="H25" s="26"/>
    </row>
    <row r="26" spans="1:8" s="150" customFormat="1" x14ac:dyDescent="0.25">
      <c r="A26" s="26"/>
      <c r="B26" s="29" t="s">
        <v>216</v>
      </c>
      <c r="C26" s="30">
        <v>2016</v>
      </c>
      <c r="D26" s="31">
        <v>20</v>
      </c>
      <c r="E26" s="32">
        <v>1500000</v>
      </c>
      <c r="F26" s="45">
        <f t="shared" si="0"/>
        <v>75000</v>
      </c>
      <c r="G26" s="35" t="s">
        <v>0</v>
      </c>
      <c r="H26" s="26"/>
    </row>
    <row r="27" spans="1:8" s="150" customFormat="1" x14ac:dyDescent="0.25">
      <c r="A27" s="26"/>
      <c r="B27" s="29" t="s">
        <v>217</v>
      </c>
      <c r="C27" s="30">
        <v>2016</v>
      </c>
      <c r="D27" s="31">
        <v>10</v>
      </c>
      <c r="E27" s="32">
        <v>1500000</v>
      </c>
      <c r="F27" s="45">
        <f t="shared" si="0"/>
        <v>150000</v>
      </c>
      <c r="G27" s="35" t="s">
        <v>0</v>
      </c>
      <c r="H27" s="26"/>
    </row>
    <row r="28" spans="1:8" s="150" customFormat="1" x14ac:dyDescent="0.25">
      <c r="A28" s="26"/>
      <c r="B28" s="29" t="s">
        <v>195</v>
      </c>
      <c r="C28" s="30">
        <v>2016</v>
      </c>
      <c r="D28" s="31">
        <v>75</v>
      </c>
      <c r="E28" s="32">
        <v>1191000</v>
      </c>
      <c r="F28" s="45">
        <f t="shared" si="0"/>
        <v>15880</v>
      </c>
      <c r="G28" s="35" t="s">
        <v>0</v>
      </c>
      <c r="H28" s="26"/>
    </row>
    <row r="29" spans="1:8" s="150" customFormat="1" x14ac:dyDescent="0.25">
      <c r="A29" s="26"/>
      <c r="B29" s="29" t="s">
        <v>196</v>
      </c>
      <c r="C29" s="30">
        <v>2016</v>
      </c>
      <c r="D29" s="31">
        <v>75</v>
      </c>
      <c r="E29" s="32">
        <v>23820000</v>
      </c>
      <c r="F29" s="45">
        <f t="shared" si="0"/>
        <v>317600</v>
      </c>
      <c r="G29" s="35" t="s">
        <v>0</v>
      </c>
      <c r="H29" s="26"/>
    </row>
    <row r="30" spans="1:8" s="150" customFormat="1" x14ac:dyDescent="0.25">
      <c r="A30" s="26"/>
      <c r="B30" s="29" t="s">
        <v>197</v>
      </c>
      <c r="C30" s="30">
        <v>2016</v>
      </c>
      <c r="D30" s="31">
        <v>75</v>
      </c>
      <c r="E30" s="32">
        <v>3970000</v>
      </c>
      <c r="F30" s="45">
        <f t="shared" si="0"/>
        <v>52933.333333333336</v>
      </c>
      <c r="G30" s="35" t="s">
        <v>0</v>
      </c>
      <c r="H30" s="26"/>
    </row>
    <row r="31" spans="1:8" s="150" customFormat="1" x14ac:dyDescent="0.25">
      <c r="A31" s="26"/>
      <c r="B31" s="29" t="s">
        <v>198</v>
      </c>
      <c r="C31" s="30">
        <v>2016</v>
      </c>
      <c r="D31" s="31">
        <v>75</v>
      </c>
      <c r="E31" s="32">
        <v>1985000</v>
      </c>
      <c r="F31" s="45">
        <f t="shared" si="0"/>
        <v>26466.666666666668</v>
      </c>
      <c r="G31" s="35" t="s">
        <v>0</v>
      </c>
      <c r="H31" s="26"/>
    </row>
    <row r="32" spans="1:8" s="150" customFormat="1" x14ac:dyDescent="0.25">
      <c r="A32" s="26"/>
      <c r="B32" s="29" t="s">
        <v>199</v>
      </c>
      <c r="C32" s="30">
        <v>2016</v>
      </c>
      <c r="D32" s="31">
        <v>75</v>
      </c>
      <c r="E32" s="32">
        <v>794000</v>
      </c>
      <c r="F32" s="45">
        <f t="shared" si="0"/>
        <v>10586.666666666666</v>
      </c>
      <c r="G32" s="35" t="s">
        <v>0</v>
      </c>
      <c r="H32" s="26"/>
    </row>
    <row r="33" spans="1:8" s="150" customFormat="1" x14ac:dyDescent="0.25">
      <c r="A33" s="26"/>
      <c r="B33" s="29" t="s">
        <v>201</v>
      </c>
      <c r="C33" s="30">
        <v>2016</v>
      </c>
      <c r="D33" s="31">
        <v>75</v>
      </c>
      <c r="E33" s="32">
        <v>5955000</v>
      </c>
      <c r="F33" s="45">
        <f t="shared" si="0"/>
        <v>79400</v>
      </c>
      <c r="G33" s="35" t="s">
        <v>0</v>
      </c>
      <c r="H33" s="26"/>
    </row>
    <row r="34" spans="1:8" s="150" customFormat="1" x14ac:dyDescent="0.25">
      <c r="A34" s="26"/>
      <c r="B34" s="29" t="s">
        <v>202</v>
      </c>
      <c r="C34" s="30">
        <v>2016</v>
      </c>
      <c r="D34" s="31">
        <v>75</v>
      </c>
      <c r="E34" s="32">
        <v>1985000</v>
      </c>
      <c r="F34" s="45">
        <f t="shared" si="0"/>
        <v>26466.666666666668</v>
      </c>
      <c r="G34" s="35" t="s">
        <v>0</v>
      </c>
      <c r="H34" s="26"/>
    </row>
    <row r="35" spans="1:8" s="150" customFormat="1" x14ac:dyDescent="0.25">
      <c r="A35" s="26"/>
      <c r="B35" s="29" t="s">
        <v>200</v>
      </c>
      <c r="C35" s="30">
        <v>2016</v>
      </c>
      <c r="D35" s="31">
        <v>50</v>
      </c>
      <c r="E35" s="32">
        <v>2000000</v>
      </c>
      <c r="F35" s="45">
        <f t="shared" si="0"/>
        <v>40000</v>
      </c>
      <c r="G35" s="35" t="s">
        <v>0</v>
      </c>
      <c r="H35" s="26"/>
    </row>
    <row r="36" spans="1:8" s="150" customFormat="1" x14ac:dyDescent="0.25">
      <c r="A36" s="26"/>
      <c r="B36" s="29" t="s">
        <v>204</v>
      </c>
      <c r="C36" s="30">
        <v>2016</v>
      </c>
      <c r="D36" s="31">
        <v>50</v>
      </c>
      <c r="E36" s="32">
        <v>700000</v>
      </c>
      <c r="F36" s="45">
        <f t="shared" si="0"/>
        <v>14000</v>
      </c>
      <c r="G36" s="35" t="s">
        <v>0</v>
      </c>
      <c r="H36" s="26"/>
    </row>
    <row r="37" spans="1:8" s="150" customFormat="1" x14ac:dyDescent="0.25">
      <c r="A37" s="26"/>
      <c r="B37" s="29" t="s">
        <v>205</v>
      </c>
      <c r="C37" s="30">
        <v>2016</v>
      </c>
      <c r="D37" s="31">
        <v>20</v>
      </c>
      <c r="E37" s="32">
        <v>200000</v>
      </c>
      <c r="F37" s="45">
        <f t="shared" si="0"/>
        <v>10000</v>
      </c>
      <c r="G37" s="35" t="s">
        <v>0</v>
      </c>
      <c r="H37" s="26"/>
    </row>
    <row r="38" spans="1:8" s="150" customFormat="1" x14ac:dyDescent="0.25">
      <c r="A38" s="26"/>
      <c r="B38" s="29" t="s">
        <v>206</v>
      </c>
      <c r="C38" s="30">
        <v>2016</v>
      </c>
      <c r="D38" s="31">
        <v>10</v>
      </c>
      <c r="E38" s="32">
        <v>100000</v>
      </c>
      <c r="F38" s="45">
        <f t="shared" si="0"/>
        <v>10000</v>
      </c>
      <c r="G38" s="35" t="s">
        <v>0</v>
      </c>
      <c r="H38" s="26"/>
    </row>
    <row r="39" spans="1:8" s="150" customFormat="1" x14ac:dyDescent="0.25">
      <c r="A39" s="26"/>
      <c r="B39" s="29" t="s">
        <v>203</v>
      </c>
      <c r="C39" s="30">
        <v>2016</v>
      </c>
      <c r="D39" s="31">
        <v>50</v>
      </c>
      <c r="E39" s="32">
        <v>2000000</v>
      </c>
      <c r="F39" s="45">
        <f t="shared" si="0"/>
        <v>40000</v>
      </c>
      <c r="G39" s="35" t="s">
        <v>0</v>
      </c>
      <c r="H39" s="26"/>
    </row>
    <row r="40" spans="1:8" s="150" customFormat="1" x14ac:dyDescent="0.25">
      <c r="A40" s="26"/>
      <c r="B40" s="109" t="s">
        <v>73</v>
      </c>
      <c r="C40" s="167"/>
      <c r="D40" s="168"/>
      <c r="E40" s="169"/>
      <c r="F40" s="46">
        <f>SUMIF(C8:C39,"2015",F8:F39)</f>
        <v>925000</v>
      </c>
      <c r="G40" s="47" t="s">
        <v>0</v>
      </c>
      <c r="H40" s="26"/>
    </row>
    <row r="41" spans="1:8" s="150" customFormat="1" x14ac:dyDescent="0.25">
      <c r="A41" s="26"/>
      <c r="B41" s="107" t="s">
        <v>134</v>
      </c>
      <c r="C41" s="170"/>
      <c r="D41" s="171"/>
      <c r="E41" s="172"/>
      <c r="F41" s="46">
        <f>SUMIF(C8:C39,"2016",F8:F39)</f>
        <v>900833.33333333326</v>
      </c>
      <c r="G41" s="47" t="s">
        <v>0</v>
      </c>
      <c r="H41" s="26"/>
    </row>
    <row r="42" spans="1:8" s="150" customFormat="1" x14ac:dyDescent="0.25">
      <c r="A42" s="26"/>
      <c r="B42" s="50" t="s">
        <v>36</v>
      </c>
      <c r="C42" s="173"/>
      <c r="D42" s="174"/>
      <c r="E42" s="174"/>
      <c r="F42" s="48">
        <f>F40+F41</f>
        <v>1825833.3333333333</v>
      </c>
      <c r="G42" s="49" t="s">
        <v>0</v>
      </c>
      <c r="H42" s="26"/>
    </row>
    <row r="43" spans="1:8" s="150" customFormat="1" x14ac:dyDescent="0.25">
      <c r="A43" s="26"/>
      <c r="B43" s="26"/>
      <c r="C43" s="166"/>
      <c r="D43" s="26"/>
      <c r="E43" s="26"/>
      <c r="F43" s="26"/>
      <c r="G43" s="26"/>
      <c r="H43" s="26"/>
    </row>
    <row r="44" spans="1:8" s="150" customFormat="1" x14ac:dyDescent="0.25">
      <c r="A44" s="26"/>
      <c r="B44" s="26"/>
      <c r="C44" s="166"/>
      <c r="D44" s="26"/>
      <c r="E44" s="26"/>
      <c r="F44" s="26"/>
      <c r="G44" s="26"/>
      <c r="H44" s="26"/>
    </row>
    <row r="45" spans="1:8" s="150" customFormat="1" x14ac:dyDescent="0.25">
      <c r="A45" s="26"/>
      <c r="B45" s="26"/>
      <c r="C45" s="166"/>
      <c r="D45" s="26"/>
      <c r="E45" s="26"/>
      <c r="F45" s="175"/>
      <c r="G45" s="175"/>
      <c r="H45" s="2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t="12" hidden="1" customHeight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Favrskov Spildevand AS</v>
      </c>
      <c r="B1" s="56"/>
      <c r="C1" s="56"/>
      <c r="D1" s="178"/>
      <c r="E1" s="56"/>
    </row>
    <row r="2" spans="1:5" x14ac:dyDescent="0.25">
      <c r="A2" s="222" t="str">
        <f>'1. Forside'!A2</f>
        <v>S017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32500</v>
      </c>
      <c r="D7" s="182" t="s">
        <v>0</v>
      </c>
      <c r="E7" s="56"/>
    </row>
    <row r="8" spans="1:5" x14ac:dyDescent="0.25">
      <c r="A8" s="56"/>
      <c r="B8" s="207" t="s">
        <v>218</v>
      </c>
      <c r="C8" s="51">
        <v>150000</v>
      </c>
      <c r="D8" s="182" t="s">
        <v>0</v>
      </c>
      <c r="E8" s="56"/>
    </row>
    <row r="9" spans="1:5" x14ac:dyDescent="0.25">
      <c r="A9" s="56"/>
      <c r="B9" s="207" t="s">
        <v>219</v>
      </c>
      <c r="C9" s="51">
        <v>720000</v>
      </c>
      <c r="D9" s="182" t="s">
        <v>0</v>
      </c>
      <c r="E9" s="56"/>
    </row>
    <row r="10" spans="1:5" x14ac:dyDescent="0.25">
      <c r="A10" s="56"/>
      <c r="B10" s="207" t="s">
        <v>220</v>
      </c>
      <c r="C10" s="51">
        <v>1140000</v>
      </c>
      <c r="D10" s="182" t="s">
        <v>0</v>
      </c>
      <c r="E10" s="56"/>
    </row>
    <row r="11" spans="1:5" x14ac:dyDescent="0.25">
      <c r="A11" s="56"/>
      <c r="B11" s="207" t="s">
        <v>221</v>
      </c>
      <c r="C11" s="51">
        <v>1000000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3042500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114000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28000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142000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2053770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2296000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-242230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2015-10-14T08:29:43Z</dcterms:modified>
</cp:coreProperties>
</file>