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28" i="2" l="1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E31" i="19" l="1"/>
  <c r="C36" i="19" l="1"/>
  <c r="E36" i="19" s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13" i="15" l="1"/>
  <c r="C15" i="15" s="1"/>
  <c r="C11" i="8" s="1"/>
  <c r="C9" i="9"/>
  <c r="C15" i="8" s="1"/>
  <c r="E29" i="19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F14" i="7" l="1"/>
  <c r="C9" i="12" l="1"/>
  <c r="C32" i="8" s="1"/>
  <c r="E32" i="8" s="1"/>
  <c r="C9" i="13" l="1"/>
  <c r="C26" i="8" s="1"/>
  <c r="F8" i="2" l="1"/>
  <c r="F8" i="7"/>
  <c r="F13" i="7" s="1"/>
  <c r="F29" i="2" l="1"/>
  <c r="C9" i="10" s="1"/>
  <c r="C15" i="11" l="1"/>
  <c r="C29" i="8" s="1"/>
  <c r="C15" i="13"/>
  <c r="C27" i="8" s="1"/>
  <c r="C14" i="4"/>
  <c r="C25" i="8" s="1"/>
  <c r="C23" i="3"/>
  <c r="C23" i="8" s="1"/>
  <c r="F15" i="7"/>
  <c r="C18" i="8" s="1"/>
  <c r="C17" i="3"/>
  <c r="C22" i="8" s="1"/>
  <c r="C11" i="3"/>
  <c r="C21" i="8" s="1"/>
  <c r="C8" i="4"/>
  <c r="C24" i="8" s="1"/>
  <c r="C10" i="10"/>
  <c r="C17" i="8" s="1"/>
  <c r="F31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<sst xmlns="http://schemas.openxmlformats.org/spreadsheetml/2006/main" count="449" uniqueCount="211">
  <si>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</si>
  <si>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</si>
  <si>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</si>
  <si>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</si>
  <si>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</si>
  <si>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</si>
  <si>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</si>
  <si>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</si>
  <si>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</si>
  <si>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</si>
  <si>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</si>
  <si>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</si>
  <si>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</si>
  <si>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</si>
  <si>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</si>
  <si>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</si>
  <si>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</si>
  <si>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</si>
  <si>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</si>
  <si>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</si>
  <si>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</si>
  <si>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</si>
  <si>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</si>
  <si>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</si>
  <si>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</si>
  <si>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</si>
  <si>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</si>
  <si>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</si>
  <si>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</si>
  <si>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</si>
  <si>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</si>
  <si>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</si>
  <si>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</si>
  <si>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</si>
  <si>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</si>
  <si>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</si>
  <si>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</si>
  <si>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</si>
  <si>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</si>
  <si>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</si>
  <si>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</si>
  <si>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</si>
  <si>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</si>
  <si>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</si>
  <si>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</si>
  <si>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</si>
  <si>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</si>
  <si>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</si>
  <si>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</si>
  <si>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</si>
  <si>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</si>
  <si>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</si>
  <si>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</si>
  <si>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</si>
  <si>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</si>
  <si>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</si>
  <si>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</si>
  <si>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</si>
  <si>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</si>
  <si>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</si>
  <si>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</si>
  <si>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</si>
  <si>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</si>
  <si>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</si>
  <si>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</si>
  <si>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</si>
  <si>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</si>
  <si>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</si>
  <si>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</si>
  <si>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</si>
  <si>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</si>
  <si>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</si>
  <si>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</si>
  <si>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</si>
  <si>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</si>
  <si>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</si>
  <si>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</si>
  <si>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</si>
  <si>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</si>
  <si>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</si>
  <si>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</si>
  <si>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</si>
  <si>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</si>
  <si>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</si>
  <si>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</si>
  <si>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</si>
  <si>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</si>
  <si>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</si>
  <si>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</si>
  <si>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</si>
  <si>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</si>
  <si>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</si>
  <si>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</si>
  <si>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</si>
  <si>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</si>
  <si>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</si>
  <si>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</si>
  <si>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</si>
  <si>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</si>
  <si>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</si>
  <si>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</si>
  <si>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</si>
  <si>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</si>
  <si>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</si>
  <si>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</si>
  <si>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</si>
  <si>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</si>
  <si>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</si>
  <si>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</si>
  <si>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</si>
  <si>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</si>
  <si>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</si>
  <si>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</si>
  <si>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</si>
  <si>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</si>
  <si>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</si>
  <si>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</si>
  <si>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</si>
  <si>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</si>
  <si>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</si>
  <si>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</si>
  <si>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</si>
  <si>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</si>
  <si>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</si>
  <si>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</si>
  <si>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</si>
  <si>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</si>
  <si>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</si>
  <si>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</si>
  <si>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</si>
  <si>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</si>
  <si>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</si>
  <si>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</si>
  <si>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</si>
  <si>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</si>
  <si>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</si>
  <si>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</si>
  <si>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</si>
  <si>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</si>
  <si>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</si>
  <si>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</si>
  <si>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</si>
  <si>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</si>
  <si>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</si>
  <si>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</si>
  <si>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</si>
  <si>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</si>
  <si>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</si>
  <si>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</si>
  <si>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</si>
  <si>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</si>
  <si>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</si>
  <si>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</si>
  <si>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</si>
  <si>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</si>
  <si>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</si>
  <si>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</si>
  <si>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</si>
  <si>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</si>
  <si>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</si>
  <si>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</si>
  <si>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</si>
  <si>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</si>
  <si>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</si>
  <si>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</si>
  <si>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</si>
  <si>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</si>
  <si>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</si>
  <si>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</si>
  <si>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</si>
  <si>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</si>
  <si>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</si>
  <si>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</si>
  <si>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</si>
  <si>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</si>
  <si>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</si>
  <si>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</si>
  <si>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</si>
  <si>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</si>
  <si>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</si>
  <si>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</si>
  <si>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</si>
  <si>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</si>
  <si>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</si>
  <si>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</si>
  <si>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</si>
  <si>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</si>
  <si>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</si>
  <si>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 xml:space="preserve">Ledningsnet ≤ Ø 200 mm </t>
  </si>
  <si>
    <t xml:space="preserve">Ø 200 mm &lt; Ledningsnet ≤ Ø 500 mm </t>
  </si>
  <si>
    <t>Ø 500 mm &lt; Ledningsnet ≤ Ø 800 mm</t>
  </si>
  <si>
    <t>Brønde</t>
  </si>
  <si>
    <t>Pumpestationer i brønde (&lt; 6,25 m2), Konstruktioner</t>
  </si>
  <si>
    <t>Pumpestationer i brønde (&lt; 6,25 m2), Mek/EL</t>
  </si>
  <si>
    <t>Pumpestationer i brønde (&lt; 6,25 m2), SRO</t>
  </si>
  <si>
    <t>2014</t>
  </si>
  <si>
    <t>75</t>
  </si>
  <si>
    <t>50</t>
  </si>
  <si>
    <t>20</t>
  </si>
  <si>
    <t>10</t>
  </si>
  <si>
    <t>Pumpestationer m. overbygning (&lt; 20 m2), Mek/EL</t>
  </si>
  <si>
    <t>Strømpeforing ≤ Ø 200 mm</t>
  </si>
  <si>
    <t>Hegn</t>
  </si>
  <si>
    <t>Slutafvanding, slam - lavteknologisk (slambede), Konstruktioner</t>
  </si>
  <si>
    <t>Ejendomsskatter</t>
  </si>
  <si>
    <t xml:space="preserve">Selskabsskatter </t>
  </si>
  <si>
    <t xml:space="preserve">kr. </t>
  </si>
  <si>
    <t>Køb af ydelser og produkter, der er omfattet af prisloftreguleringen, hos et andet selskab</t>
  </si>
  <si>
    <t>Faxe Spildevand AS</t>
  </si>
  <si>
    <t>S018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</si>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</sst>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208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209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Faxe Spildevand AS</v>
      </c>
      <c r="B1" s="56"/>
      <c r="C1" s="56"/>
      <c r="D1" s="56"/>
      <c r="E1" s="56"/>
    </row>
    <row r="2" spans="1:5" x14ac:dyDescent="0.25">
      <c r="A2" s="222" t="str">
        <f>'1. Forside'!A2</f>
        <v>S018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Faxe Spildevand AS</v>
      </c>
      <c r="B1" s="26"/>
      <c r="C1" s="26"/>
      <c r="D1" s="26"/>
      <c r="E1" s="26"/>
    </row>
    <row r="2" spans="1:5" x14ac:dyDescent="0.25">
      <c r="A2" s="223" t="str">
        <f>'1. Forside'!A2</f>
        <v>S018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Faxe Spildevand AS</v>
      </c>
      <c r="B1" s="26"/>
      <c r="C1" s="26"/>
      <c r="D1" s="26"/>
      <c r="E1" s="26"/>
    </row>
    <row r="2" spans="1:5" x14ac:dyDescent="0.25">
      <c r="A2" s="223" t="str">
        <f>'1. Forside'!A2</f>
        <v>S018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1500000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1500000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746851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552000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194851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Faxe Spildevand AS</v>
      </c>
      <c r="B1" s="26"/>
      <c r="C1" s="26"/>
      <c r="D1" s="26"/>
      <c r="E1" s="26"/>
    </row>
    <row r="2" spans="1:5" x14ac:dyDescent="0.25">
      <c r="A2" s="223" t="str">
        <f>'1. Forside'!A2</f>
        <v>S018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-2522359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-2522359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Faxe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S018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47584890.207742885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35042336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462571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297773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758668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36561348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3687072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3687072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-654587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-7468835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-9834241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-17957663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22290757</v>
      </c>
      <c r="D27" s="79" t="s">
        <v>0</v>
      </c>
      <c r="E27" s="10">
        <f>IF(C27&lt;0,0,-C27)</f>
        <v>-22290757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40486412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40486412</v>
      </c>
      <c r="D36" s="79" t="s">
        <v>0</v>
      </c>
      <c r="E36" s="10">
        <f>-C36</f>
        <v>-40486412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-15192278.792257115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Faxe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S018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0</v>
      </c>
      <c r="D7" s="224" t="s">
        <v>0</v>
      </c>
      <c r="E7" s="225">
        <v>0</v>
      </c>
      <c r="F7" s="224" t="s">
        <v>0</v>
      </c>
      <c r="G7" s="225">
        <v>1988930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0</v>
      </c>
      <c r="F11" s="228" t="s">
        <v>0</v>
      </c>
      <c r="G11" s="55">
        <f>E11+G7-G8-G9</f>
        <v>1988930</v>
      </c>
      <c r="H11" s="228" t="s">
        <v>0</v>
      </c>
      <c r="I11" s="55">
        <f>G11+I7-I8-I9</f>
        <v>1988930</v>
      </c>
      <c r="J11" s="228" t="s">
        <v>0</v>
      </c>
      <c r="K11" s="55">
        <f>K7-K8-K9+K10+I11</f>
        <v>1988930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Faxe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S018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7221811.3195228465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-27442.883014186817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-78895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7115473.4365086593</v>
      </c>
      <c r="D13" s="79" t="s">
        <v>0</v>
      </c>
      <c r="E13" s="6">
        <f>C13</f>
        <v>7115473.4365086593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34877459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210</v>
      </c>
      <c r="C16" s="14">
        <f>'6. Gennemførte investeringer'!F31</f>
        <v>1520147.016496147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167212.98073333339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investeringer'!F15</f>
        <v>1362333.3333333333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37927152.330562815</v>
      </c>
      <c r="D19" s="79" t="s">
        <v>0</v>
      </c>
      <c r="E19" s="8">
        <f>C19</f>
        <v>37927152.330562815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omkostninger'!C11</f>
        <v>16408000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omkostninger'!C17</f>
        <v>62500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omkostninger'!C23</f>
        <v>18641397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1500000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194851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36806748</v>
      </c>
      <c r="D30" s="79" t="s">
        <v>0</v>
      </c>
      <c r="E30" s="6">
        <f>C30</f>
        <v>36806748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-15192278.792257115</v>
      </c>
      <c r="D34" s="79" t="s">
        <v>0</v>
      </c>
      <c r="E34" s="12">
        <f>C34</f>
        <v>-15192278.792257115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66657094.974814355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1366159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48.791608425384126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Faxe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S018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7221811.3195228465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7221811.3195228465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7221811.3195228465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-27442.883014186817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Faxe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S018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5964493.9687939193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7194368.4365086593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7221811.3195228465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315578.40049038222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78895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Faxe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S018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1549692023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34877459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34877459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29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Faxe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S018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190</v>
      </c>
      <c r="C8" s="30" t="s">
        <v>195</v>
      </c>
      <c r="D8" s="31" t="s">
        <v>196</v>
      </c>
      <c r="E8" s="32">
        <v>427258.58</v>
      </c>
      <c r="F8" s="34">
        <f t="shared" ref="F8" si="0">E8/D8</f>
        <v>5696.7810666666664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195</v>
      </c>
      <c r="D9" s="31" t="s">
        <v>196</v>
      </c>
      <c r="E9" s="32">
        <v>1251943.42</v>
      </c>
      <c r="F9" s="34">
        <f t="shared" ref="F9:F28" si="1">E9/D9</f>
        <v>16692.578933333334</v>
      </c>
      <c r="G9" s="35" t="s">
        <v>0</v>
      </c>
      <c r="H9" s="26"/>
    </row>
    <row r="10" spans="1:8" s="150" customFormat="1" x14ac:dyDescent="0.25">
      <c r="A10" s="26"/>
      <c r="B10" s="29" t="s">
        <v>189</v>
      </c>
      <c r="C10" s="30" t="s">
        <v>195</v>
      </c>
      <c r="D10" s="31" t="s">
        <v>196</v>
      </c>
      <c r="E10" s="32">
        <v>627343.54</v>
      </c>
      <c r="F10" s="34">
        <f t="shared" si="1"/>
        <v>8364.5805333333337</v>
      </c>
      <c r="G10" s="35" t="s">
        <v>0</v>
      </c>
      <c r="H10" s="26"/>
    </row>
    <row r="11" spans="1:8" s="150" customFormat="1" x14ac:dyDescent="0.25">
      <c r="A11" s="26"/>
      <c r="B11" s="29" t="s">
        <v>189</v>
      </c>
      <c r="C11" s="30" t="s">
        <v>195</v>
      </c>
      <c r="D11" s="31" t="s">
        <v>196</v>
      </c>
      <c r="E11" s="32">
        <v>635818.81000000006</v>
      </c>
      <c r="F11" s="34">
        <f t="shared" si="1"/>
        <v>8477.5841333333337</v>
      </c>
      <c r="G11" s="35" t="s">
        <v>0</v>
      </c>
      <c r="H11" s="26"/>
    </row>
    <row r="12" spans="1:8" s="150" customFormat="1" x14ac:dyDescent="0.25">
      <c r="A12" s="26"/>
      <c r="B12" s="29" t="s">
        <v>190</v>
      </c>
      <c r="C12" s="30" t="s">
        <v>195</v>
      </c>
      <c r="D12" s="31" t="s">
        <v>196</v>
      </c>
      <c r="E12" s="32">
        <v>7502234.6600000001</v>
      </c>
      <c r="F12" s="34">
        <f t="shared" si="1"/>
        <v>100029.79546666666</v>
      </c>
      <c r="G12" s="35" t="s">
        <v>0</v>
      </c>
      <c r="H12" s="26"/>
    </row>
    <row r="13" spans="1:8" s="150" customFormat="1" x14ac:dyDescent="0.25">
      <c r="A13" s="26"/>
      <c r="B13" s="29" t="s">
        <v>200</v>
      </c>
      <c r="C13" s="30" t="s">
        <v>195</v>
      </c>
      <c r="D13" s="31" t="s">
        <v>198</v>
      </c>
      <c r="E13" s="32">
        <v>2031677.26</v>
      </c>
      <c r="F13" s="34">
        <f t="shared" si="1"/>
        <v>101583.863</v>
      </c>
      <c r="G13" s="35" t="s">
        <v>0</v>
      </c>
      <c r="H13" s="26"/>
    </row>
    <row r="14" spans="1:8" s="150" customFormat="1" x14ac:dyDescent="0.25">
      <c r="A14" s="26"/>
      <c r="B14" s="29" t="s">
        <v>189</v>
      </c>
      <c r="C14" s="30" t="s">
        <v>195</v>
      </c>
      <c r="D14" s="31" t="s">
        <v>196</v>
      </c>
      <c r="E14" s="32">
        <v>674732.05</v>
      </c>
      <c r="F14" s="34">
        <f t="shared" si="1"/>
        <v>8996.4273333333331</v>
      </c>
      <c r="G14" s="35" t="s">
        <v>0</v>
      </c>
      <c r="H14" s="26"/>
    </row>
    <row r="15" spans="1:8" s="150" customFormat="1" x14ac:dyDescent="0.25">
      <c r="A15" s="26"/>
      <c r="B15" s="29" t="s">
        <v>191</v>
      </c>
      <c r="C15" s="30" t="s">
        <v>195</v>
      </c>
      <c r="D15" s="31" t="s">
        <v>196</v>
      </c>
      <c r="E15" s="32">
        <v>749657.25</v>
      </c>
      <c r="F15" s="34">
        <f t="shared" si="1"/>
        <v>9995.43</v>
      </c>
      <c r="G15" s="35" t="s">
        <v>0</v>
      </c>
      <c r="H15" s="26"/>
    </row>
    <row r="16" spans="1:8" s="150" customFormat="1" x14ac:dyDescent="0.25">
      <c r="A16" s="26"/>
      <c r="B16" s="29" t="s">
        <v>189</v>
      </c>
      <c r="C16" s="30" t="s">
        <v>195</v>
      </c>
      <c r="D16" s="31" t="s">
        <v>196</v>
      </c>
      <c r="E16" s="32">
        <v>9674926.0500000007</v>
      </c>
      <c r="F16" s="34">
        <f t="shared" si="1"/>
        <v>128999.01400000001</v>
      </c>
      <c r="G16" s="35" t="s">
        <v>0</v>
      </c>
      <c r="H16" s="26"/>
    </row>
    <row r="17" spans="1:8" s="150" customFormat="1" x14ac:dyDescent="0.25">
      <c r="A17" s="26"/>
      <c r="B17" s="29" t="s">
        <v>192</v>
      </c>
      <c r="C17" s="30" t="s">
        <v>195</v>
      </c>
      <c r="D17" s="31" t="s">
        <v>197</v>
      </c>
      <c r="E17" s="32">
        <v>906950.56</v>
      </c>
      <c r="F17" s="34">
        <f t="shared" si="1"/>
        <v>18139.011200000001</v>
      </c>
      <c r="G17" s="35" t="s">
        <v>0</v>
      </c>
      <c r="H17" s="26"/>
    </row>
    <row r="18" spans="1:8" s="150" customFormat="1" x14ac:dyDescent="0.25">
      <c r="A18" s="26"/>
      <c r="B18" s="29" t="s">
        <v>194</v>
      </c>
      <c r="C18" s="30" t="s">
        <v>195</v>
      </c>
      <c r="D18" s="31" t="s">
        <v>199</v>
      </c>
      <c r="E18" s="32">
        <v>102965.1</v>
      </c>
      <c r="F18" s="34">
        <f t="shared" si="1"/>
        <v>10296.51</v>
      </c>
      <c r="G18" s="35" t="s">
        <v>0</v>
      </c>
      <c r="H18" s="26"/>
    </row>
    <row r="19" spans="1:8" s="150" customFormat="1" x14ac:dyDescent="0.25">
      <c r="A19" s="26"/>
      <c r="B19" s="29" t="s">
        <v>193</v>
      </c>
      <c r="C19" s="30" t="s">
        <v>195</v>
      </c>
      <c r="D19" s="31" t="s">
        <v>198</v>
      </c>
      <c r="E19" s="32">
        <v>418105.52</v>
      </c>
      <c r="F19" s="34">
        <f t="shared" si="1"/>
        <v>20905.276000000002</v>
      </c>
      <c r="G19" s="35" t="s">
        <v>0</v>
      </c>
      <c r="H19" s="26"/>
    </row>
    <row r="20" spans="1:8" s="150" customFormat="1" x14ac:dyDescent="0.25">
      <c r="A20" s="26"/>
      <c r="B20" s="29" t="s">
        <v>188</v>
      </c>
      <c r="C20" s="30" t="s">
        <v>195</v>
      </c>
      <c r="D20" s="31" t="s">
        <v>196</v>
      </c>
      <c r="E20" s="32">
        <v>1259319.1000000001</v>
      </c>
      <c r="F20" s="34">
        <f t="shared" si="1"/>
        <v>16790.921333333335</v>
      </c>
      <c r="G20" s="35" t="s">
        <v>0</v>
      </c>
      <c r="H20" s="26"/>
    </row>
    <row r="21" spans="1:8" s="150" customFormat="1" x14ac:dyDescent="0.25">
      <c r="A21" s="26"/>
      <c r="B21" s="29" t="s">
        <v>201</v>
      </c>
      <c r="C21" s="30" t="s">
        <v>195</v>
      </c>
      <c r="D21" s="31" t="s">
        <v>197</v>
      </c>
      <c r="E21" s="32">
        <v>727352.68</v>
      </c>
      <c r="F21" s="34">
        <f t="shared" si="1"/>
        <v>14547.053600000001</v>
      </c>
      <c r="G21" s="35" t="s">
        <v>0</v>
      </c>
      <c r="H21" s="26"/>
    </row>
    <row r="22" spans="1:8" s="150" customFormat="1" x14ac:dyDescent="0.25">
      <c r="A22" s="26"/>
      <c r="B22" s="29" t="s">
        <v>188</v>
      </c>
      <c r="C22" s="30" t="s">
        <v>195</v>
      </c>
      <c r="D22" s="31" t="s">
        <v>196</v>
      </c>
      <c r="E22" s="32">
        <v>1038018.81</v>
      </c>
      <c r="F22" s="34">
        <f t="shared" si="1"/>
        <v>13840.250800000002</v>
      </c>
      <c r="G22" s="35" t="s">
        <v>0</v>
      </c>
      <c r="H22" s="26"/>
    </row>
    <row r="23" spans="1:8" s="150" customFormat="1" x14ac:dyDescent="0.25">
      <c r="A23" s="26"/>
      <c r="B23" s="29" t="s">
        <v>188</v>
      </c>
      <c r="C23" s="30" t="s">
        <v>195</v>
      </c>
      <c r="D23" s="31" t="s">
        <v>196</v>
      </c>
      <c r="E23" s="32">
        <v>573379.57999999996</v>
      </c>
      <c r="F23" s="34">
        <f t="shared" si="1"/>
        <v>7645.0610666666662</v>
      </c>
      <c r="G23" s="35" t="s">
        <v>0</v>
      </c>
      <c r="H23" s="26"/>
    </row>
    <row r="24" spans="1:8" s="150" customFormat="1" x14ac:dyDescent="0.25">
      <c r="A24" s="26"/>
      <c r="B24" s="29" t="s">
        <v>192</v>
      </c>
      <c r="C24" s="30" t="s">
        <v>195</v>
      </c>
      <c r="D24" s="31" t="s">
        <v>197</v>
      </c>
      <c r="E24" s="32">
        <v>14752</v>
      </c>
      <c r="F24" s="34">
        <f t="shared" si="1"/>
        <v>295.04000000000002</v>
      </c>
      <c r="G24" s="35" t="s">
        <v>0</v>
      </c>
      <c r="H24" s="26"/>
    </row>
    <row r="25" spans="1:8" s="150" customFormat="1" x14ac:dyDescent="0.25">
      <c r="A25" s="26"/>
      <c r="B25" s="29" t="s">
        <v>202</v>
      </c>
      <c r="C25" s="30" t="s">
        <v>195</v>
      </c>
      <c r="D25" s="31" t="s">
        <v>198</v>
      </c>
      <c r="E25" s="32">
        <v>49040</v>
      </c>
      <c r="F25" s="34">
        <f t="shared" si="1"/>
        <v>2452</v>
      </c>
      <c r="G25" s="35" t="s">
        <v>0</v>
      </c>
      <c r="H25" s="26"/>
    </row>
    <row r="26" spans="1:8" s="150" customFormat="1" x14ac:dyDescent="0.25">
      <c r="A26" s="26"/>
      <c r="B26" s="29" t="s">
        <v>200</v>
      </c>
      <c r="C26" s="30" t="s">
        <v>195</v>
      </c>
      <c r="D26" s="31" t="s">
        <v>198</v>
      </c>
      <c r="E26" s="32">
        <v>46192.41</v>
      </c>
      <c r="F26" s="34">
        <f t="shared" si="1"/>
        <v>2309.6205</v>
      </c>
      <c r="G26" s="35" t="s">
        <v>0</v>
      </c>
      <c r="H26" s="26"/>
    </row>
    <row r="27" spans="1:8" s="150" customFormat="1" x14ac:dyDescent="0.25">
      <c r="A27" s="26"/>
      <c r="B27" s="29" t="s">
        <v>200</v>
      </c>
      <c r="C27" s="30" t="s">
        <v>195</v>
      </c>
      <c r="D27" s="31" t="s">
        <v>198</v>
      </c>
      <c r="E27" s="32">
        <v>24661</v>
      </c>
      <c r="F27" s="34">
        <f t="shared" si="1"/>
        <v>1233.05</v>
      </c>
      <c r="G27" s="35" t="s">
        <v>0</v>
      </c>
      <c r="H27" s="26"/>
    </row>
    <row r="28" spans="1:8" s="150" customFormat="1" x14ac:dyDescent="0.25">
      <c r="A28" s="26"/>
      <c r="B28" s="29" t="s">
        <v>192</v>
      </c>
      <c r="C28" s="30" t="s">
        <v>195</v>
      </c>
      <c r="D28" s="31" t="s">
        <v>197</v>
      </c>
      <c r="E28" s="32">
        <v>32507.07</v>
      </c>
      <c r="F28" s="34">
        <f t="shared" si="1"/>
        <v>650.14139999999998</v>
      </c>
      <c r="G28" s="35" t="s">
        <v>0</v>
      </c>
      <c r="H28" s="26"/>
    </row>
    <row r="29" spans="1:8" s="150" customFormat="1" x14ac:dyDescent="0.25">
      <c r="A29" s="26"/>
      <c r="B29" s="23" t="s">
        <v>72</v>
      </c>
      <c r="C29" s="160"/>
      <c r="D29" s="160"/>
      <c r="E29" s="160"/>
      <c r="F29" s="36">
        <f>SUM(F8:F28)</f>
        <v>497939.99036666669</v>
      </c>
      <c r="G29" s="37" t="s">
        <v>0</v>
      </c>
      <c r="H29" s="26"/>
    </row>
    <row r="30" spans="1:8" s="150" customFormat="1" x14ac:dyDescent="0.25">
      <c r="A30" s="26"/>
      <c r="B30" s="107" t="s">
        <v>136</v>
      </c>
      <c r="C30" s="161"/>
      <c r="D30" s="161"/>
      <c r="E30" s="161"/>
      <c r="F30" s="66">
        <v>1022207.0261294802</v>
      </c>
      <c r="G30" s="37" t="s">
        <v>0</v>
      </c>
      <c r="H30" s="26"/>
    </row>
    <row r="31" spans="1:8" s="150" customFormat="1" x14ac:dyDescent="0.25">
      <c r="A31" s="26"/>
      <c r="B31" s="39" t="s">
        <v>69</v>
      </c>
      <c r="C31" s="162"/>
      <c r="D31" s="162"/>
      <c r="E31" s="163"/>
      <c r="F31" s="38">
        <f>F29+F30</f>
        <v>1520147.016496147</v>
      </c>
      <c r="G31" s="38" t="s">
        <v>0</v>
      </c>
      <c r="H31" s="26"/>
    </row>
    <row r="32" spans="1:8" s="150" customFormat="1" x14ac:dyDescent="0.25">
      <c r="A32" s="26"/>
      <c r="B32" s="26"/>
      <c r="C32" s="26"/>
      <c r="D32" s="26"/>
      <c r="E32" s="26"/>
      <c r="F32" s="26"/>
      <c r="G32" s="26"/>
      <c r="H32" s="26"/>
    </row>
    <row r="33" spans="1:8" s="150" customFormat="1" x14ac:dyDescent="0.25">
      <c r="A33" s="26"/>
      <c r="B33" s="26"/>
      <c r="C33" s="26"/>
      <c r="D33" s="26"/>
      <c r="E33" s="26"/>
      <c r="F33" s="26"/>
      <c r="G33" s="26"/>
      <c r="H33" s="26"/>
    </row>
    <row r="34" spans="1:8" s="150" customFormat="1" x14ac:dyDescent="0.25">
      <c r="A34" s="26"/>
      <c r="B34" s="26"/>
      <c r="C34" s="26"/>
      <c r="D34" s="26"/>
      <c r="E34" s="26"/>
      <c r="F34" s="26"/>
      <c r="G34" s="26"/>
      <c r="H34" s="26"/>
    </row>
    <row r="35" spans="1:8" s="150" customFormat="1" hidden="1" x14ac:dyDescent="0.25"/>
    <row r="36" spans="1:8" s="150" customFormat="1" hidden="1" x14ac:dyDescent="0.25"/>
    <row r="37" spans="1:8" s="150" customFormat="1" hidden="1" x14ac:dyDescent="0.25"/>
    <row r="38" spans="1:8" s="150" customFormat="1" ht="14.45" hidden="1" customHeight="1" x14ac:dyDescent="0.25"/>
    <row r="39" spans="1:8" s="150" customFormat="1" ht="14.45" hidden="1" customHeight="1" x14ac:dyDescent="0.25"/>
    <row r="40" spans="1:8" s="150" customFormat="1" ht="15" hidden="1" customHeight="1" x14ac:dyDescent="0.25"/>
    <row r="41" spans="1:8" s="150" customFormat="1" ht="15" hidden="1" customHeight="1" x14ac:dyDescent="0.25"/>
    <row r="42" spans="1:8" s="150" customFormat="1" ht="15" hidden="1" customHeight="1" x14ac:dyDescent="0.25"/>
    <row r="43" spans="1:8" s="150" customFormat="1" ht="15" hidden="1" customHeight="1" x14ac:dyDescent="0.25"/>
    <row r="44" spans="1:8" s="150" customFormat="1" ht="15" hidden="1" customHeight="1" x14ac:dyDescent="0.25"/>
    <row r="45" spans="1:8" s="150" customFormat="1" hidden="1" x14ac:dyDescent="0.25"/>
    <row r="46" spans="1:8" s="150" customFormat="1" hidden="1" x14ac:dyDescent="0.25"/>
    <row r="47" spans="1:8" s="150" customFormat="1" hidden="1" x14ac:dyDescent="0.25"/>
    <row r="48" spans="1: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Faxe Spildevand AS</v>
      </c>
      <c r="B1" s="164"/>
      <c r="C1" s="164"/>
      <c r="D1" s="164"/>
      <c r="E1" s="164"/>
    </row>
    <row r="2" spans="1:5" x14ac:dyDescent="0.25">
      <c r="A2" s="1" t="str">
        <f>'1. Forside'!A2</f>
        <v>S018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240000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588667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investeringer'!F29</f>
        <v>497939.99036666669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167212.98073333339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2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Faxe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S018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189</v>
      </c>
      <c r="C8" s="30">
        <v>2015</v>
      </c>
      <c r="D8" s="31">
        <v>75</v>
      </c>
      <c r="E8" s="32">
        <v>44000000</v>
      </c>
      <c r="F8" s="45">
        <f>E8/D8</f>
        <v>586666.66666666663</v>
      </c>
      <c r="G8" s="35" t="s">
        <v>0</v>
      </c>
      <c r="H8" s="26"/>
    </row>
    <row r="9" spans="1:8" s="150" customFormat="1" x14ac:dyDescent="0.25">
      <c r="A9" s="26"/>
      <c r="B9" s="29" t="s">
        <v>203</v>
      </c>
      <c r="C9" s="30">
        <v>2015</v>
      </c>
      <c r="D9" s="31">
        <v>60</v>
      </c>
      <c r="E9" s="32">
        <v>3000000</v>
      </c>
      <c r="F9" s="45">
        <f t="shared" ref="F9:F12" si="0">E9/D9</f>
        <v>50000</v>
      </c>
      <c r="G9" s="35" t="s">
        <v>0</v>
      </c>
      <c r="H9" s="26"/>
    </row>
    <row r="10" spans="1:8" s="150" customFormat="1" x14ac:dyDescent="0.25">
      <c r="A10" s="26"/>
      <c r="B10" s="29" t="s">
        <v>201</v>
      </c>
      <c r="C10" s="30">
        <v>2015</v>
      </c>
      <c r="D10" s="31">
        <v>50</v>
      </c>
      <c r="E10" s="32">
        <v>3450000</v>
      </c>
      <c r="F10" s="45">
        <f t="shared" si="0"/>
        <v>69000</v>
      </c>
      <c r="G10" s="35" t="s">
        <v>0</v>
      </c>
      <c r="H10" s="26"/>
    </row>
    <row r="11" spans="1:8" s="150" customFormat="1" x14ac:dyDescent="0.25">
      <c r="A11" s="26"/>
      <c r="B11" s="29" t="s">
        <v>189</v>
      </c>
      <c r="C11" s="30">
        <v>2016</v>
      </c>
      <c r="D11" s="31">
        <v>75</v>
      </c>
      <c r="E11" s="32">
        <v>44000000</v>
      </c>
      <c r="F11" s="45">
        <f t="shared" si="0"/>
        <v>586666.66666666663</v>
      </c>
      <c r="G11" s="35" t="s">
        <v>0</v>
      </c>
      <c r="H11" s="26"/>
    </row>
    <row r="12" spans="1:8" s="150" customFormat="1" x14ac:dyDescent="0.25">
      <c r="A12" s="26"/>
      <c r="B12" s="29" t="s">
        <v>201</v>
      </c>
      <c r="C12" s="30">
        <v>2016</v>
      </c>
      <c r="D12" s="31">
        <v>50</v>
      </c>
      <c r="E12" s="32">
        <v>3500000</v>
      </c>
      <c r="F12" s="45">
        <f t="shared" si="0"/>
        <v>70000</v>
      </c>
      <c r="G12" s="35" t="s">
        <v>0</v>
      </c>
      <c r="H12" s="26"/>
    </row>
    <row r="13" spans="1:8" s="150" customFormat="1" x14ac:dyDescent="0.25">
      <c r="A13" s="26"/>
      <c r="B13" s="109" t="s">
        <v>73</v>
      </c>
      <c r="C13" s="167"/>
      <c r="D13" s="168"/>
      <c r="E13" s="169"/>
      <c r="F13" s="46">
        <f>SUMIF(C8:C12,"2015",F8:F12)</f>
        <v>705666.66666666663</v>
      </c>
      <c r="G13" s="47" t="s">
        <v>0</v>
      </c>
      <c r="H13" s="26"/>
    </row>
    <row r="14" spans="1:8" s="150" customFormat="1" x14ac:dyDescent="0.25">
      <c r="A14" s="26"/>
      <c r="B14" s="107" t="s">
        <v>134</v>
      </c>
      <c r="C14" s="170"/>
      <c r="D14" s="171"/>
      <c r="E14" s="172"/>
      <c r="F14" s="46">
        <f>SUMIF(C8:C12,"2016",F8:F12)</f>
        <v>656666.66666666663</v>
      </c>
      <c r="G14" s="47" t="s">
        <v>0</v>
      </c>
      <c r="H14" s="26"/>
    </row>
    <row r="15" spans="1:8" s="150" customFormat="1" x14ac:dyDescent="0.25">
      <c r="A15" s="26"/>
      <c r="B15" s="50" t="s">
        <v>36</v>
      </c>
      <c r="C15" s="173"/>
      <c r="D15" s="174"/>
      <c r="E15" s="174"/>
      <c r="F15" s="48">
        <f>F13+F14</f>
        <v>1362333.3333333333</v>
      </c>
      <c r="G15" s="49" t="s">
        <v>0</v>
      </c>
      <c r="H15" s="26"/>
    </row>
    <row r="16" spans="1:8" s="150" customFormat="1" x14ac:dyDescent="0.25">
      <c r="A16" s="26"/>
      <c r="B16" s="26"/>
      <c r="C16" s="166"/>
      <c r="D16" s="26"/>
      <c r="E16" s="26"/>
      <c r="F16" s="26"/>
      <c r="G16" s="26"/>
      <c r="H16" s="26"/>
    </row>
    <row r="17" spans="1:8" s="150" customFormat="1" x14ac:dyDescent="0.25">
      <c r="A17" s="26"/>
      <c r="B17" s="26"/>
      <c r="C17" s="166"/>
      <c r="D17" s="26"/>
      <c r="E17" s="26"/>
      <c r="F17" s="26"/>
      <c r="G17" s="26"/>
      <c r="H17" s="26"/>
    </row>
    <row r="18" spans="1:8" s="150" customFormat="1" x14ac:dyDescent="0.25">
      <c r="A18" s="26"/>
      <c r="B18" s="26"/>
      <c r="C18" s="166"/>
      <c r="D18" s="26"/>
      <c r="E18" s="26"/>
      <c r="F18" s="175"/>
      <c r="G18" s="175"/>
      <c r="H18" s="26"/>
    </row>
    <row r="19" spans="1:8" s="150" customFormat="1" hidden="1" x14ac:dyDescent="0.25">
      <c r="C19" s="176"/>
    </row>
    <row r="20" spans="1:8" s="150" customFormat="1" hidden="1" x14ac:dyDescent="0.25">
      <c r="C20" s="176"/>
    </row>
    <row r="21" spans="1:8" s="150" customFormat="1" hidden="1" x14ac:dyDescent="0.25">
      <c r="C21" s="176"/>
    </row>
    <row r="22" spans="1:8" s="150" customFormat="1" hidden="1" x14ac:dyDescent="0.25">
      <c r="C22" s="176"/>
    </row>
    <row r="23" spans="1:8" s="150" customFormat="1" hidden="1" x14ac:dyDescent="0.25">
      <c r="C23" s="176"/>
    </row>
    <row r="24" spans="1:8" s="150" customFormat="1" hidden="1" x14ac:dyDescent="0.25">
      <c r="C24" s="176"/>
    </row>
    <row r="25" spans="1:8" s="150" customFormat="1" hidden="1" x14ac:dyDescent="0.25">
      <c r="C25" s="176"/>
    </row>
    <row r="26" spans="1:8" s="150" customFormat="1" hidden="1" x14ac:dyDescent="0.25">
      <c r="C26" s="176"/>
    </row>
    <row r="27" spans="1:8" s="150" customFormat="1" hidden="1" x14ac:dyDescent="0.25">
      <c r="C27" s="17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t="12" hidden="1" customHeight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2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Faxe Spildevand AS</v>
      </c>
      <c r="B1" s="56"/>
      <c r="C1" s="56"/>
      <c r="D1" s="178"/>
      <c r="E1" s="56"/>
    </row>
    <row r="2" spans="1:5" x14ac:dyDescent="0.25">
      <c r="A2" s="222" t="str">
        <f>'1. Forside'!A2</f>
        <v>S018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205</v>
      </c>
      <c r="C8" s="51">
        <v>25000</v>
      </c>
      <c r="D8" s="182" t="s">
        <v>206</v>
      </c>
      <c r="E8" s="56"/>
    </row>
    <row r="9" spans="1:5" x14ac:dyDescent="0.25">
      <c r="A9" s="56"/>
      <c r="B9" s="207" t="s">
        <v>207</v>
      </c>
      <c r="C9" s="51">
        <v>16250000</v>
      </c>
      <c r="D9" s="182" t="s">
        <v>206</v>
      </c>
      <c r="E9" s="56"/>
    </row>
    <row r="10" spans="1:5" ht="15" customHeight="1" x14ac:dyDescent="0.25">
      <c r="A10" s="56"/>
      <c r="B10" s="207" t="s">
        <v>204</v>
      </c>
      <c r="C10" s="51">
        <v>100000</v>
      </c>
      <c r="D10" s="182" t="s">
        <v>0</v>
      </c>
      <c r="E10" s="56"/>
    </row>
    <row r="11" spans="1:5" x14ac:dyDescent="0.25">
      <c r="A11" s="56"/>
      <c r="B11" s="54" t="s">
        <v>35</v>
      </c>
      <c r="C11" s="55">
        <f>SUM(C7:C10)</f>
        <v>16408000</v>
      </c>
      <c r="D11" s="54" t="s">
        <v>0</v>
      </c>
      <c r="E11" s="56"/>
    </row>
    <row r="12" spans="1:5" x14ac:dyDescent="0.25">
      <c r="A12" s="56"/>
      <c r="B12" s="56"/>
      <c r="C12" s="56"/>
      <c r="D12" s="178"/>
      <c r="E12" s="56"/>
    </row>
    <row r="13" spans="1:5" x14ac:dyDescent="0.25">
      <c r="A13" s="56"/>
      <c r="B13" s="56"/>
      <c r="C13" s="56"/>
      <c r="D13" s="178"/>
      <c r="E13" s="56"/>
    </row>
    <row r="14" spans="1:5" ht="38.25" customHeight="1" x14ac:dyDescent="0.25">
      <c r="A14" s="56"/>
      <c r="B14" s="266" t="s">
        <v>145</v>
      </c>
      <c r="C14" s="267"/>
      <c r="D14" s="268"/>
      <c r="E14" s="56"/>
    </row>
    <row r="15" spans="1:5" x14ac:dyDescent="0.25">
      <c r="A15" s="56"/>
      <c r="B15" s="53" t="s">
        <v>71</v>
      </c>
      <c r="C15" s="51">
        <v>40000</v>
      </c>
      <c r="D15" s="182" t="s">
        <v>0</v>
      </c>
      <c r="E15" s="56"/>
    </row>
    <row r="16" spans="1:5" x14ac:dyDescent="0.25">
      <c r="A16" s="56"/>
      <c r="B16" s="53" t="s">
        <v>14</v>
      </c>
      <c r="C16" s="51">
        <v>22500</v>
      </c>
      <c r="D16" s="182" t="s">
        <v>0</v>
      </c>
      <c r="E16" s="56"/>
    </row>
    <row r="17" spans="1:5" x14ac:dyDescent="0.25">
      <c r="A17" s="56"/>
      <c r="B17" s="54" t="s">
        <v>35</v>
      </c>
      <c r="C17" s="55">
        <f>SUM(C15:C16)</f>
        <v>62500</v>
      </c>
      <c r="D17" s="54" t="s">
        <v>0</v>
      </c>
      <c r="E17" s="56"/>
    </row>
    <row r="18" spans="1:5" x14ac:dyDescent="0.25">
      <c r="A18" s="56"/>
      <c r="B18" s="56"/>
      <c r="C18" s="183"/>
      <c r="D18" s="184"/>
      <c r="E18" s="56"/>
    </row>
    <row r="19" spans="1:5" x14ac:dyDescent="0.25">
      <c r="A19" s="56"/>
      <c r="B19" s="56"/>
      <c r="C19" s="183"/>
      <c r="D19" s="184"/>
      <c r="E19" s="56"/>
    </row>
    <row r="20" spans="1:5" ht="42" customHeight="1" x14ac:dyDescent="0.25">
      <c r="A20" s="56"/>
      <c r="B20" s="269" t="s">
        <v>146</v>
      </c>
      <c r="C20" s="270"/>
      <c r="D20" s="271"/>
      <c r="E20" s="56"/>
    </row>
    <row r="21" spans="1:5" x14ac:dyDescent="0.25">
      <c r="A21" s="56"/>
      <c r="B21" s="108" t="s">
        <v>147</v>
      </c>
      <c r="C21" s="19">
        <v>18926037</v>
      </c>
      <c r="D21" s="58" t="s">
        <v>0</v>
      </c>
      <c r="E21" s="56"/>
    </row>
    <row r="22" spans="1:5" x14ac:dyDescent="0.25">
      <c r="A22" s="56"/>
      <c r="B22" s="108" t="s">
        <v>148</v>
      </c>
      <c r="C22" s="40">
        <v>284640</v>
      </c>
      <c r="D22" s="58" t="s">
        <v>0</v>
      </c>
      <c r="E22" s="56"/>
    </row>
    <row r="23" spans="1:5" x14ac:dyDescent="0.25">
      <c r="A23" s="56"/>
      <c r="B23" s="28" t="s">
        <v>149</v>
      </c>
      <c r="C23" s="55">
        <f>C21-C22</f>
        <v>18641397</v>
      </c>
      <c r="D23" s="28" t="s">
        <v>0</v>
      </c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hidden="1" x14ac:dyDescent="0.25"/>
    <row r="28" spans="1:5" hidden="1" x14ac:dyDescent="0.25"/>
    <row r="29" spans="1:5" hidden="1" x14ac:dyDescent="0.25"/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hidden="1" x14ac:dyDescent="0.25"/>
    <row r="51" spans="1:5" hidden="1" x14ac:dyDescent="0.25"/>
    <row r="52" spans="1:5" hidden="1" x14ac:dyDescent="0.25"/>
  </sheetData>
  <sheetProtection password="C6ED" sheet="1" objects="1" scenarios="1"/>
  <mergeCells count="3">
    <mergeCell ref="B4:D4"/>
    <mergeCell ref="B14:D14"/>
    <mergeCell ref="B20:D2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2015-09-28T11:03:06Z</dcterms:modified>
</cp:coreProperties>
</file>