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9" i="7" l="1"/>
  <c r="F10" i="7"/>
  <c r="F13" i="7" s="1"/>
  <c r="F11" i="7"/>
  <c r="C9" i="12" l="1"/>
  <c r="C11" i="12" s="1"/>
  <c r="C32" i="8" s="1"/>
  <c r="E32" i="8" s="1"/>
  <c r="C9" i="13" l="1"/>
  <c r="C26" i="8" s="1"/>
  <c r="F8" i="2" l="1"/>
  <c r="F8" i="7"/>
  <c r="F12" i="7" s="1"/>
  <c r="F37" i="2" l="1"/>
  <c r="C9" i="10" s="1"/>
  <c r="C15" i="11" l="1"/>
  <c r="C29" i="8" s="1"/>
  <c r="C15" i="13"/>
  <c r="C27" i="8" s="1"/>
  <c r="C14" i="4"/>
  <c r="C25" i="8" s="1"/>
  <c r="C23" i="3"/>
  <c r="C23" i="8" s="1"/>
  <c r="F14" i="7"/>
  <c r="C18" i="8" s="1"/>
  <c r="C17" i="3"/>
  <c r="C22" i="8" s="1"/>
  <c r="C11" i="3"/>
  <c r="C21" i="8" s="1"/>
  <c r="C8" i="4"/>
  <c r="C24" i="8" s="1"/>
  <c r="C10" i="10"/>
  <c r="C17" i="8" s="1"/>
  <c r="F39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<sst xmlns="http://schemas.openxmlformats.org/spreadsheetml/2006/main" count="495" uniqueCount="224">
  <si>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</si>
  <si>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</si>
  <si>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</si>
  <si>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</si>
  <si>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</si>
  <si>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</si>
  <si>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</si>
  <si>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</si>
  <si>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</si>
  <si>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</si>
  <si>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</si>
  <si>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</si>
  <si>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</si>
  <si>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</si>
  <si>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</si>
  <si>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</si>
  <si>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</si>
  <si>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</si>
  <si>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</si>
  <si>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</si>
  <si>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</si>
  <si>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</si>
  <si>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</si>
  <si>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</si>
  <si>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</si>
  <si>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</si>
  <si>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</si>
  <si>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</si>
  <si>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</si>
  <si>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</si>
  <si>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</si>
  <si>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</si>
  <si>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</si>
  <si>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</si>
  <si>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</si>
  <si>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</si>
  <si>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</si>
  <si>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</si>
  <si>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</si>
  <si>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</si>
  <si>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</si>
  <si>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</si>
  <si>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</si>
  <si>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</si>
  <si>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</si>
  <si>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</si>
  <si>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</si>
  <si>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</si>
  <si>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</si>
  <si>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</si>
  <si>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</si>
  <si>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</si>
  <si>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</si>
  <si>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</si>
  <si>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</si>
  <si>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</si>
  <si>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</si>
  <si>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</si>
  <si>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</si>
  <si>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</si>
  <si>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</si>
  <si>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</si>
  <si>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</si>
  <si>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</si>
  <si>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</si>
  <si>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</si>
  <si>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</si>
  <si>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</si>
  <si>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</si>
  <si>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</si>
  <si>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</si>
  <si>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</si>
  <si>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</si>
  <si>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</si>
  <si>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</si>
  <si>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</si>
  <si>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</si>
  <si>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</si>
  <si>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</si>
  <si>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</si>
  <si>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</si>
  <si>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</si>
  <si>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</si>
  <si>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</si>
  <si>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</si>
  <si>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</si>
  <si>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</si>
  <si>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</si>
  <si>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</si>
  <si>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</si>
  <si>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</si>
  <si>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</si>
  <si>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</si>
  <si>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</si>
  <si>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</si>
  <si>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</si>
  <si>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</si>
  <si>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</si>
  <si>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</si>
  <si>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</si>
  <si>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</si>
  <si>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</si>
  <si>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</si>
  <si>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</si>
  <si>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</si>
  <si>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</si>
  <si>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</si>
  <si>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</si>
  <si>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</si>
  <si>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</si>
  <si>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</si>
  <si>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</si>
  <si>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</si>
  <si>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</si>
  <si>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</si>
  <si>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</si>
  <si>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</si>
  <si>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</si>
  <si>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</si>
  <si>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</si>
  <si>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</si>
  <si>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</si>
  <si>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</si>
  <si>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</si>
  <si>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</si>
  <si>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</si>
  <si>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</si>
  <si>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</si>
  <si>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</si>
  <si>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</si>
  <si>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</si>
  <si>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</si>
  <si>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</si>
  <si>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</si>
  <si>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</si>
  <si>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</si>
  <si>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</si>
  <si>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</si>
  <si>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</si>
  <si>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</si>
  <si>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</si>
  <si>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</si>
  <si>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</si>
  <si>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</si>
  <si>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</si>
  <si>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</si>
  <si>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</si>
  <si>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</si>
  <si>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</si>
  <si>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</si>
  <si>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</si>
  <si>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</si>
  <si>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</si>
  <si>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</si>
  <si>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</si>
  <si>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</si>
  <si>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</si>
  <si>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</si>
  <si>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</si>
  <si>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</si>
  <si>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</si>
  <si>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</si>
  <si>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</si>
  <si>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</si>
  <si>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</si>
  <si>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</si>
  <si>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</si>
  <si>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</si>
  <si>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</si>
  <si>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</si>
  <si>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</si>
  <si>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</si>
  <si>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</si>
  <si>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</si>
  <si>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</si>
  <si>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</si>
  <si>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</si>
  <si>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</si>
  <si>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</si>
  <si>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</si>
  <si>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</si>
  <si>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</si>
  <si>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</si>
  <si>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</si>
  <si>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</si>
  <si>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</si>
  <si>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</si>
  <si>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</si>
  <si>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</si>
  <si>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</si>
  <si>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</si>
  <si>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</si>
  <si>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</si>
  <si>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</si>
  <si>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</si>
  <si>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Værksteder, garager</t>
  </si>
  <si>
    <t>Indløb med riste, Mek/EL</t>
  </si>
  <si>
    <t>Indløb med riste, Konstruktioner</t>
  </si>
  <si>
    <t>Slutafvanding, slam - højteknologisk (centrifuger), SRO</t>
  </si>
  <si>
    <t>Slutdisponering, slam - lavteknologisk (slammineralisering), Mek/EL</t>
  </si>
  <si>
    <t>Sand- og fedtfang, Kontruktioner</t>
  </si>
  <si>
    <t>Efterbehandlingsanlæg (sandfilter), Mek/EL</t>
  </si>
  <si>
    <t>Efterklaringstanke, SRO</t>
  </si>
  <si>
    <t>Indløb med riste, SRO</t>
  </si>
  <si>
    <t>Efterklaringstanke, Mek/El</t>
  </si>
  <si>
    <t>Køretøjer, entreprenørmaskiner</t>
  </si>
  <si>
    <t>Arbejdsplads</t>
  </si>
  <si>
    <t>Beluftningstanke, SRO</t>
  </si>
  <si>
    <t>Forafvanding, slam, Mek/EL</t>
  </si>
  <si>
    <t>2014</t>
  </si>
  <si>
    <t>75</t>
  </si>
  <si>
    <t>20</t>
  </si>
  <si>
    <t>60</t>
  </si>
  <si>
    <t>10</t>
  </si>
  <si>
    <t>5</t>
  </si>
  <si>
    <t>Beluftningstanke, Mek/EL</t>
  </si>
  <si>
    <t>Ejendomsskatter</t>
  </si>
  <si>
    <t>Spildevandsafgift</t>
  </si>
  <si>
    <t>Del af tidligere godkendte tillæg vedrørende omkostninger i 2014</t>
  </si>
  <si>
    <t xml:space="preserve">Selskabsskatter </t>
  </si>
  <si>
    <t xml:space="preserve">kr. </t>
  </si>
  <si>
    <t>Faxe Spildevandscenter AS</t>
  </si>
  <si>
    <t>S019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</si>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</sst>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221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222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Faxe Spildevandscenter AS</v>
      </c>
      <c r="B1" s="56"/>
      <c r="C1" s="56"/>
      <c r="D1" s="56"/>
      <c r="E1" s="56"/>
    </row>
    <row r="2" spans="1:5" x14ac:dyDescent="0.25">
      <c r="A2" s="222" t="str">
        <f>'1. Forside'!A2</f>
        <v>S019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/>
      <c r="C7" s="51">
        <v>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Faxe Spildevandscenter AS</v>
      </c>
      <c r="B1" s="26"/>
      <c r="C1" s="26"/>
      <c r="D1" s="26"/>
      <c r="E1" s="26"/>
    </row>
    <row r="2" spans="1:5" x14ac:dyDescent="0.25">
      <c r="A2" s="223" t="str">
        <f>'1. Forside'!A2</f>
        <v>S019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>
        <v>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Faxe Spildevandscenter AS</v>
      </c>
      <c r="B1" s="26"/>
      <c r="C1" s="26"/>
      <c r="D1" s="26"/>
      <c r="E1" s="26"/>
    </row>
    <row r="2" spans="1:5" x14ac:dyDescent="0.25">
      <c r="A2" s="223" t="str">
        <f>'1. Forside'!A2</f>
        <v>S019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1300000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1300000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911831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1748000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-836169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Faxe Spildevandscenter AS</v>
      </c>
      <c r="B1" s="26"/>
      <c r="C1" s="26"/>
      <c r="D1" s="26"/>
      <c r="E1" s="26"/>
    </row>
    <row r="2" spans="1:5" x14ac:dyDescent="0.25">
      <c r="A2" s="223" t="str">
        <f>'1. Forside'!A2</f>
        <v>S019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0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0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Faxe Spildevandscenter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S019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40345214.992202118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5126445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1790310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2100757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234666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9252178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0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4857402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-1891610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-1801541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-917565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-4610716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9498864</v>
      </c>
      <c r="D27" s="79" t="s">
        <v>0</v>
      </c>
      <c r="E27" s="10">
        <f>IF(C27&lt;0,0,-C27)</f>
        <v>-9498864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30804198</v>
      </c>
      <c r="D33" s="84" t="s">
        <v>0</v>
      </c>
      <c r="E33" s="75"/>
      <c r="F33" s="76"/>
      <c r="G33" s="1"/>
      <c r="H33" s="135"/>
    </row>
    <row r="34" spans="1:8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30804198</v>
      </c>
      <c r="D36" s="79" t="s">
        <v>0</v>
      </c>
      <c r="E36" s="10">
        <f>-C36</f>
        <v>-30804198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42152.992202118039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Faxe Spildevandscenter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S019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680441</v>
      </c>
      <c r="F7" s="224" t="s">
        <v>0</v>
      </c>
      <c r="G7" s="225">
        <v>4176961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4857402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680441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Faxe Spildevandscenter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S019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22274531.367525831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-84643.219196598162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22189888.148329232</v>
      </c>
      <c r="D13" s="79" t="s">
        <v>0</v>
      </c>
      <c r="E13" s="6">
        <f>C13</f>
        <v>22189888.148329232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5126444.8135989783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223</v>
      </c>
      <c r="C16" s="14">
        <f>'6. Gennemførte investeringer'!F39</f>
        <v>2877719.9473371864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441640.20693333319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investeringer'!F14</f>
        <v>433333.33333333337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8879138.3012028318</v>
      </c>
      <c r="D19" s="79" t="s">
        <v>0</v>
      </c>
      <c r="E19" s="8">
        <f>C19</f>
        <v>8879138.3012028318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1483000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omkostninger'!C17</f>
        <v>62500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161856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1300000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-836169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2171187</v>
      </c>
      <c r="D30" s="79" t="s">
        <v>0</v>
      </c>
      <c r="E30" s="6">
        <f>C30</f>
        <v>2171187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11">
        <f>'14. Kontrol med indtægtsrammen'!E37</f>
        <v>42152.992202118039</v>
      </c>
      <c r="D34" s="79" t="s">
        <v>0</v>
      </c>
      <c r="E34" s="12">
        <f>C34</f>
        <v>42152.992202118039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33282366.44173418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1953931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17.03354235217834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Faxe Spildevandscenter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S019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23236351.186656352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23236351.186656352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539133.96239999996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539134.22326947853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0.26086947857402265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23236351.447525829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218</v>
      </c>
      <c r="C25" s="19">
        <v>1643763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681942.92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-961820.08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22274531.367525831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-84643.219196598162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Faxe Spildevandscenter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S019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19038041.959824327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22189888.148329232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22274531.367525831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131419.7350684024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Faxe Spildevandscenter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S019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189174594.76807085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5126444.8135989783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5126444.8135989783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0"/>
  <sheetViews>
    <sheetView view="pageLayout" topLeftCell="A16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Faxe Spildevandscenter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S019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209</v>
      </c>
      <c r="D8" s="31" t="s">
        <v>210</v>
      </c>
      <c r="E8" s="32">
        <v>252562.39</v>
      </c>
      <c r="F8" s="34">
        <f t="shared" ref="F8" si="0">E8/D8</f>
        <v>3367.4985333333334</v>
      </c>
      <c r="G8" s="35" t="s">
        <v>0</v>
      </c>
      <c r="H8" s="26"/>
    </row>
    <row r="9" spans="1:8" s="150" customFormat="1" x14ac:dyDescent="0.25">
      <c r="A9" s="26"/>
      <c r="B9" s="29" t="s">
        <v>195</v>
      </c>
      <c r="C9" s="30" t="s">
        <v>209</v>
      </c>
      <c r="D9" s="31" t="s">
        <v>210</v>
      </c>
      <c r="E9" s="32">
        <v>24441.17</v>
      </c>
      <c r="F9" s="34">
        <f t="shared" ref="F9:F36" si="1">E9/D9</f>
        <v>325.88226666666662</v>
      </c>
      <c r="G9" s="35" t="s">
        <v>0</v>
      </c>
      <c r="H9" s="26"/>
    </row>
    <row r="10" spans="1:8" s="150" customFormat="1" x14ac:dyDescent="0.25">
      <c r="A10" s="26"/>
      <c r="B10" s="29" t="s">
        <v>196</v>
      </c>
      <c r="C10" s="30" t="s">
        <v>209</v>
      </c>
      <c r="D10" s="31" t="s">
        <v>211</v>
      </c>
      <c r="E10" s="32">
        <v>4308823.91</v>
      </c>
      <c r="F10" s="34">
        <f t="shared" si="1"/>
        <v>215441.1955</v>
      </c>
      <c r="G10" s="35" t="s">
        <v>0</v>
      </c>
      <c r="H10" s="26"/>
    </row>
    <row r="11" spans="1:8" s="150" customFormat="1" x14ac:dyDescent="0.25">
      <c r="A11" s="26"/>
      <c r="B11" s="29" t="s">
        <v>196</v>
      </c>
      <c r="C11" s="30" t="s">
        <v>209</v>
      </c>
      <c r="D11" s="31" t="s">
        <v>211</v>
      </c>
      <c r="E11" s="32">
        <v>551700</v>
      </c>
      <c r="F11" s="34">
        <f t="shared" si="1"/>
        <v>27585</v>
      </c>
      <c r="G11" s="35" t="s">
        <v>0</v>
      </c>
      <c r="H11" s="26"/>
    </row>
    <row r="12" spans="1:8" s="150" customFormat="1" x14ac:dyDescent="0.25">
      <c r="A12" s="26"/>
      <c r="B12" s="29" t="s">
        <v>196</v>
      </c>
      <c r="C12" s="30" t="s">
        <v>209</v>
      </c>
      <c r="D12" s="31" t="s">
        <v>211</v>
      </c>
      <c r="E12" s="32">
        <v>32202</v>
      </c>
      <c r="F12" s="34">
        <f t="shared" si="1"/>
        <v>1610.1</v>
      </c>
      <c r="G12" s="35" t="s">
        <v>0</v>
      </c>
      <c r="H12" s="26"/>
    </row>
    <row r="13" spans="1:8" s="150" customFormat="1" x14ac:dyDescent="0.25">
      <c r="A13" s="26"/>
      <c r="B13" s="29" t="s">
        <v>197</v>
      </c>
      <c r="C13" s="30" t="s">
        <v>209</v>
      </c>
      <c r="D13" s="31" t="s">
        <v>212</v>
      </c>
      <c r="E13" s="32">
        <v>4793794.25</v>
      </c>
      <c r="F13" s="34">
        <f t="shared" si="1"/>
        <v>79896.570833333331</v>
      </c>
      <c r="G13" s="35" t="s">
        <v>0</v>
      </c>
      <c r="H13" s="26"/>
    </row>
    <row r="14" spans="1:8" s="150" customFormat="1" x14ac:dyDescent="0.25">
      <c r="A14" s="26"/>
      <c r="B14" s="29" t="s">
        <v>198</v>
      </c>
      <c r="C14" s="30" t="s">
        <v>209</v>
      </c>
      <c r="D14" s="31" t="s">
        <v>213</v>
      </c>
      <c r="E14" s="32">
        <v>176774.35</v>
      </c>
      <c r="F14" s="34">
        <f t="shared" si="1"/>
        <v>17677.435000000001</v>
      </c>
      <c r="G14" s="35" t="s">
        <v>0</v>
      </c>
      <c r="H14" s="26"/>
    </row>
    <row r="15" spans="1:8" s="150" customFormat="1" x14ac:dyDescent="0.25">
      <c r="A15" s="26"/>
      <c r="B15" s="29" t="s">
        <v>196</v>
      </c>
      <c r="C15" s="30" t="s">
        <v>209</v>
      </c>
      <c r="D15" s="31" t="s">
        <v>211</v>
      </c>
      <c r="E15" s="32">
        <v>684337.1</v>
      </c>
      <c r="F15" s="34">
        <f t="shared" si="1"/>
        <v>34216.854999999996</v>
      </c>
      <c r="G15" s="35" t="s">
        <v>0</v>
      </c>
      <c r="H15" s="26"/>
    </row>
    <row r="16" spans="1:8" s="150" customFormat="1" ht="26.25" x14ac:dyDescent="0.25">
      <c r="A16" s="26"/>
      <c r="B16" s="29" t="s">
        <v>199</v>
      </c>
      <c r="C16" s="30" t="s">
        <v>209</v>
      </c>
      <c r="D16" s="31" t="s">
        <v>211</v>
      </c>
      <c r="E16" s="32">
        <v>64445.22</v>
      </c>
      <c r="F16" s="34">
        <f t="shared" si="1"/>
        <v>3222.261</v>
      </c>
      <c r="G16" s="35" t="s">
        <v>0</v>
      </c>
      <c r="H16" s="26"/>
    </row>
    <row r="17" spans="1:8" s="150" customFormat="1" x14ac:dyDescent="0.25">
      <c r="A17" s="26"/>
      <c r="B17" s="29" t="s">
        <v>196</v>
      </c>
      <c r="C17" s="30" t="s">
        <v>209</v>
      </c>
      <c r="D17" s="31" t="s">
        <v>211</v>
      </c>
      <c r="E17" s="32">
        <v>234500</v>
      </c>
      <c r="F17" s="34">
        <f t="shared" si="1"/>
        <v>11725</v>
      </c>
      <c r="G17" s="35" t="s">
        <v>0</v>
      </c>
      <c r="H17" s="26"/>
    </row>
    <row r="18" spans="1:8" s="150" customFormat="1" x14ac:dyDescent="0.25">
      <c r="A18" s="26"/>
      <c r="B18" s="29" t="s">
        <v>196</v>
      </c>
      <c r="C18" s="30" t="s">
        <v>209</v>
      </c>
      <c r="D18" s="31" t="s">
        <v>211</v>
      </c>
      <c r="E18" s="32">
        <v>135000</v>
      </c>
      <c r="F18" s="34">
        <f t="shared" si="1"/>
        <v>6750</v>
      </c>
      <c r="G18" s="35" t="s">
        <v>0</v>
      </c>
      <c r="H18" s="26"/>
    </row>
    <row r="19" spans="1:8" s="150" customFormat="1" x14ac:dyDescent="0.25">
      <c r="A19" s="26"/>
      <c r="B19" s="29" t="s">
        <v>200</v>
      </c>
      <c r="C19" s="30" t="s">
        <v>209</v>
      </c>
      <c r="D19" s="31" t="s">
        <v>212</v>
      </c>
      <c r="E19" s="32">
        <v>59496.92</v>
      </c>
      <c r="F19" s="34">
        <f t="shared" si="1"/>
        <v>991.6153333333333</v>
      </c>
      <c r="G19" s="35" t="s">
        <v>0</v>
      </c>
      <c r="H19" s="26"/>
    </row>
    <row r="20" spans="1:8" s="150" customFormat="1" x14ac:dyDescent="0.25">
      <c r="A20" s="26"/>
      <c r="B20" s="29" t="s">
        <v>201</v>
      </c>
      <c r="C20" s="30" t="s">
        <v>209</v>
      </c>
      <c r="D20" s="31" t="s">
        <v>211</v>
      </c>
      <c r="E20" s="32">
        <v>66205</v>
      </c>
      <c r="F20" s="34">
        <f t="shared" si="1"/>
        <v>3310.25</v>
      </c>
      <c r="G20" s="35" t="s">
        <v>0</v>
      </c>
      <c r="H20" s="26"/>
    </row>
    <row r="21" spans="1:8" s="150" customFormat="1" x14ac:dyDescent="0.25">
      <c r="A21" s="26"/>
      <c r="B21" s="29" t="s">
        <v>201</v>
      </c>
      <c r="C21" s="30" t="s">
        <v>209</v>
      </c>
      <c r="D21" s="31" t="s">
        <v>211</v>
      </c>
      <c r="E21" s="32">
        <v>34925</v>
      </c>
      <c r="F21" s="34">
        <f t="shared" si="1"/>
        <v>1746.25</v>
      </c>
      <c r="G21" s="35" t="s">
        <v>0</v>
      </c>
      <c r="H21" s="26"/>
    </row>
    <row r="22" spans="1:8" s="150" customFormat="1" ht="26.25" x14ac:dyDescent="0.25">
      <c r="A22" s="26"/>
      <c r="B22" s="29" t="s">
        <v>199</v>
      </c>
      <c r="C22" s="30" t="s">
        <v>209</v>
      </c>
      <c r="D22" s="31" t="s">
        <v>211</v>
      </c>
      <c r="E22" s="32">
        <v>21140</v>
      </c>
      <c r="F22" s="34">
        <f t="shared" si="1"/>
        <v>1057</v>
      </c>
      <c r="G22" s="35" t="s">
        <v>0</v>
      </c>
      <c r="H22" s="26"/>
    </row>
    <row r="23" spans="1:8" s="150" customFormat="1" x14ac:dyDescent="0.25">
      <c r="A23" s="26"/>
      <c r="B23" s="29" t="s">
        <v>202</v>
      </c>
      <c r="C23" s="30" t="s">
        <v>209</v>
      </c>
      <c r="D23" s="31" t="s">
        <v>213</v>
      </c>
      <c r="E23" s="32">
        <v>24956</v>
      </c>
      <c r="F23" s="34">
        <f t="shared" si="1"/>
        <v>2495.6</v>
      </c>
      <c r="G23" s="35" t="s">
        <v>0</v>
      </c>
      <c r="H23" s="26"/>
    </row>
    <row r="24" spans="1:8" s="150" customFormat="1" x14ac:dyDescent="0.25">
      <c r="A24" s="26"/>
      <c r="B24" s="29" t="s">
        <v>196</v>
      </c>
      <c r="C24" s="30" t="s">
        <v>209</v>
      </c>
      <c r="D24" s="31" t="s">
        <v>211</v>
      </c>
      <c r="E24" s="32">
        <v>81500</v>
      </c>
      <c r="F24" s="34">
        <f t="shared" si="1"/>
        <v>4075</v>
      </c>
      <c r="G24" s="35" t="s">
        <v>0</v>
      </c>
      <c r="H24" s="26"/>
    </row>
    <row r="25" spans="1:8" s="150" customFormat="1" x14ac:dyDescent="0.25">
      <c r="A25" s="26"/>
      <c r="B25" s="29" t="s">
        <v>203</v>
      </c>
      <c r="C25" s="30" t="s">
        <v>209</v>
      </c>
      <c r="D25" s="31" t="s">
        <v>213</v>
      </c>
      <c r="E25" s="32">
        <v>13375.64</v>
      </c>
      <c r="F25" s="34">
        <f t="shared" si="1"/>
        <v>1337.5639999999999</v>
      </c>
      <c r="G25" s="35" t="s">
        <v>0</v>
      </c>
      <c r="H25" s="26"/>
    </row>
    <row r="26" spans="1:8" s="150" customFormat="1" x14ac:dyDescent="0.25">
      <c r="A26" s="26"/>
      <c r="B26" s="29" t="s">
        <v>204</v>
      </c>
      <c r="C26" s="30" t="s">
        <v>209</v>
      </c>
      <c r="D26" s="31" t="s">
        <v>211</v>
      </c>
      <c r="E26" s="32">
        <v>20949</v>
      </c>
      <c r="F26" s="34">
        <f t="shared" si="1"/>
        <v>1047.45</v>
      </c>
      <c r="G26" s="35" t="s">
        <v>0</v>
      </c>
      <c r="H26" s="26"/>
    </row>
    <row r="27" spans="1:8" s="150" customFormat="1" x14ac:dyDescent="0.25">
      <c r="A27" s="26"/>
      <c r="B27" s="29" t="s">
        <v>205</v>
      </c>
      <c r="C27" s="30" t="s">
        <v>209</v>
      </c>
      <c r="D27" s="31" t="s">
        <v>214</v>
      </c>
      <c r="E27" s="32">
        <v>62750</v>
      </c>
      <c r="F27" s="34">
        <f t="shared" si="1"/>
        <v>12550</v>
      </c>
      <c r="G27" s="35" t="s">
        <v>0</v>
      </c>
      <c r="H27" s="26"/>
    </row>
    <row r="28" spans="1:8" s="150" customFormat="1" x14ac:dyDescent="0.25">
      <c r="A28" s="26"/>
      <c r="B28" s="29" t="s">
        <v>204</v>
      </c>
      <c r="C28" s="30" t="s">
        <v>209</v>
      </c>
      <c r="D28" s="31" t="s">
        <v>211</v>
      </c>
      <c r="E28" s="32">
        <v>45000</v>
      </c>
      <c r="F28" s="34">
        <f t="shared" si="1"/>
        <v>2250</v>
      </c>
      <c r="G28" s="35" t="s">
        <v>0</v>
      </c>
      <c r="H28" s="26"/>
    </row>
    <row r="29" spans="1:8" s="150" customFormat="1" x14ac:dyDescent="0.25">
      <c r="A29" s="26"/>
      <c r="B29" s="29" t="s">
        <v>206</v>
      </c>
      <c r="C29" s="30" t="s">
        <v>209</v>
      </c>
      <c r="D29" s="31" t="s">
        <v>214</v>
      </c>
      <c r="E29" s="32">
        <v>29990.43</v>
      </c>
      <c r="F29" s="34">
        <f t="shared" si="1"/>
        <v>5998.0860000000002</v>
      </c>
      <c r="G29" s="35" t="s">
        <v>0</v>
      </c>
      <c r="H29" s="26"/>
    </row>
    <row r="30" spans="1:8" s="150" customFormat="1" x14ac:dyDescent="0.25">
      <c r="A30" s="26"/>
      <c r="B30" s="29" t="s">
        <v>207</v>
      </c>
      <c r="C30" s="30" t="s">
        <v>209</v>
      </c>
      <c r="D30" s="31" t="s">
        <v>213</v>
      </c>
      <c r="E30" s="32">
        <v>21700</v>
      </c>
      <c r="F30" s="34">
        <f t="shared" si="1"/>
        <v>2170</v>
      </c>
      <c r="G30" s="35" t="s">
        <v>0</v>
      </c>
      <c r="H30" s="26"/>
    </row>
    <row r="31" spans="1:8" s="150" customFormat="1" x14ac:dyDescent="0.25">
      <c r="A31" s="26"/>
      <c r="B31" s="29" t="s">
        <v>203</v>
      </c>
      <c r="C31" s="30" t="s">
        <v>209</v>
      </c>
      <c r="D31" s="31" t="s">
        <v>213</v>
      </c>
      <c r="E31" s="32">
        <v>31409.7</v>
      </c>
      <c r="F31" s="34">
        <f t="shared" si="1"/>
        <v>3140.9700000000003</v>
      </c>
      <c r="G31" s="35" t="s">
        <v>0</v>
      </c>
      <c r="H31" s="26"/>
    </row>
    <row r="32" spans="1:8" s="150" customFormat="1" x14ac:dyDescent="0.25">
      <c r="A32" s="26"/>
      <c r="B32" s="29" t="s">
        <v>203</v>
      </c>
      <c r="C32" s="30" t="s">
        <v>209</v>
      </c>
      <c r="D32" s="31" t="s">
        <v>213</v>
      </c>
      <c r="E32" s="32">
        <v>25604.7</v>
      </c>
      <c r="F32" s="34">
        <f t="shared" si="1"/>
        <v>2560.4700000000003</v>
      </c>
      <c r="G32" s="35" t="s">
        <v>0</v>
      </c>
      <c r="H32" s="26"/>
    </row>
    <row r="33" spans="1:8" s="150" customFormat="1" x14ac:dyDescent="0.25">
      <c r="A33" s="26"/>
      <c r="B33" s="29" t="s">
        <v>208</v>
      </c>
      <c r="C33" s="30" t="s">
        <v>209</v>
      </c>
      <c r="D33" s="31" t="s">
        <v>211</v>
      </c>
      <c r="E33" s="32">
        <v>19360</v>
      </c>
      <c r="F33" s="34">
        <f t="shared" si="1"/>
        <v>968</v>
      </c>
      <c r="G33" s="35" t="s">
        <v>0</v>
      </c>
      <c r="H33" s="26"/>
    </row>
    <row r="34" spans="1:8" s="150" customFormat="1" x14ac:dyDescent="0.25">
      <c r="A34" s="26"/>
      <c r="B34" s="29" t="s">
        <v>196</v>
      </c>
      <c r="C34" s="30" t="s">
        <v>209</v>
      </c>
      <c r="D34" s="31" t="s">
        <v>211</v>
      </c>
      <c r="E34" s="32">
        <v>42457</v>
      </c>
      <c r="F34" s="34">
        <f t="shared" si="1"/>
        <v>2122.85</v>
      </c>
      <c r="G34" s="35" t="s">
        <v>0</v>
      </c>
      <c r="H34" s="26"/>
    </row>
    <row r="35" spans="1:8" s="150" customFormat="1" x14ac:dyDescent="0.25">
      <c r="A35" s="26"/>
      <c r="B35" s="29" t="s">
        <v>196</v>
      </c>
      <c r="C35" s="30" t="s">
        <v>209</v>
      </c>
      <c r="D35" s="31" t="s">
        <v>211</v>
      </c>
      <c r="E35" s="32">
        <v>21525</v>
      </c>
      <c r="F35" s="34">
        <f t="shared" si="1"/>
        <v>1076.25</v>
      </c>
      <c r="G35" s="35" t="s">
        <v>0</v>
      </c>
      <c r="H35" s="26"/>
    </row>
    <row r="36" spans="1:8" s="150" customFormat="1" x14ac:dyDescent="0.25">
      <c r="A36" s="26"/>
      <c r="B36" s="29" t="s">
        <v>196</v>
      </c>
      <c r="C36" s="30" t="s">
        <v>209</v>
      </c>
      <c r="D36" s="31" t="s">
        <v>211</v>
      </c>
      <c r="E36" s="32">
        <v>15429</v>
      </c>
      <c r="F36" s="34">
        <f t="shared" si="1"/>
        <v>771.45</v>
      </c>
      <c r="G36" s="35" t="s">
        <v>0</v>
      </c>
      <c r="H36" s="26"/>
    </row>
    <row r="37" spans="1:8" s="150" customFormat="1" x14ac:dyDescent="0.25">
      <c r="A37" s="26"/>
      <c r="B37" s="23" t="s">
        <v>72</v>
      </c>
      <c r="C37" s="160"/>
      <c r="D37" s="160"/>
      <c r="E37" s="160"/>
      <c r="F37" s="36">
        <f>SUM(F8:F36)</f>
        <v>451486.60346666659</v>
      </c>
      <c r="G37" s="37" t="s">
        <v>0</v>
      </c>
      <c r="H37" s="26"/>
    </row>
    <row r="38" spans="1:8" s="150" customFormat="1" x14ac:dyDescent="0.25">
      <c r="A38" s="26"/>
      <c r="B38" s="107" t="s">
        <v>139</v>
      </c>
      <c r="C38" s="161"/>
      <c r="D38" s="161"/>
      <c r="E38" s="161"/>
      <c r="F38" s="66">
        <v>2426233.3438705197</v>
      </c>
      <c r="G38" s="37" t="s">
        <v>0</v>
      </c>
      <c r="H38" s="26"/>
    </row>
    <row r="39" spans="1:8" s="150" customFormat="1" x14ac:dyDescent="0.25">
      <c r="A39" s="26"/>
      <c r="B39" s="39" t="s">
        <v>69</v>
      </c>
      <c r="C39" s="162"/>
      <c r="D39" s="162"/>
      <c r="E39" s="163"/>
      <c r="F39" s="38">
        <f>F37+F38</f>
        <v>2877719.9473371864</v>
      </c>
      <c r="G39" s="38" t="s">
        <v>0</v>
      </c>
      <c r="H39" s="26"/>
    </row>
    <row r="40" spans="1:8" s="150" customFormat="1" x14ac:dyDescent="0.25">
      <c r="A40" s="26"/>
      <c r="B40" s="26"/>
      <c r="C40" s="26"/>
      <c r="D40" s="26"/>
      <c r="E40" s="26"/>
      <c r="F40" s="26"/>
      <c r="G40" s="26"/>
      <c r="H40" s="26"/>
    </row>
    <row r="41" spans="1:8" s="150" customFormat="1" x14ac:dyDescent="0.25">
      <c r="A41" s="26"/>
      <c r="B41" s="26"/>
      <c r="C41" s="26"/>
      <c r="D41" s="26"/>
      <c r="E41" s="26"/>
      <c r="F41" s="26"/>
      <c r="G41" s="26"/>
      <c r="H41" s="26"/>
    </row>
    <row r="42" spans="1:8" s="150" customFormat="1" x14ac:dyDescent="0.25">
      <c r="A42" s="26"/>
      <c r="B42" s="26"/>
      <c r="C42" s="26"/>
      <c r="D42" s="26"/>
      <c r="E42" s="26"/>
      <c r="F42" s="26"/>
      <c r="G42" s="26"/>
      <c r="H42" s="26"/>
    </row>
    <row r="43" spans="1:8" s="150" customFormat="1" hidden="1" x14ac:dyDescent="0.25"/>
    <row r="44" spans="1:8" s="150" customFormat="1" hidden="1" x14ac:dyDescent="0.25"/>
    <row r="45" spans="1:8" s="150" customFormat="1" hidden="1" x14ac:dyDescent="0.25"/>
    <row r="46" spans="1:8" s="150" customFormat="1" ht="14.45" hidden="1" customHeight="1" x14ac:dyDescent="0.25"/>
    <row r="47" spans="1:8" s="150" customFormat="1" ht="14.45" hidden="1" customHeight="1" x14ac:dyDescent="0.25"/>
    <row r="48" spans="1:8" s="150" customFormat="1" ht="15" hidden="1" customHeight="1" x14ac:dyDescent="0.25"/>
    <row r="49" s="150" customFormat="1" ht="15" hidden="1" customHeight="1" x14ac:dyDescent="0.25"/>
    <row r="50" s="150" customFormat="1" ht="15" hidden="1" customHeight="1" x14ac:dyDescent="0.25"/>
    <row r="51" s="150" customFormat="1" ht="15" hidden="1" customHeight="1" x14ac:dyDescent="0.25"/>
    <row r="52" s="150" customFormat="1" ht="15" hidden="1" customHeight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Faxe Spildevandscenter AS</v>
      </c>
      <c r="B1" s="164"/>
      <c r="C1" s="164"/>
      <c r="D1" s="164"/>
      <c r="E1" s="164"/>
    </row>
    <row r="2" spans="1:5" x14ac:dyDescent="0.25">
      <c r="A2" s="1" t="str">
        <f>'1. Forside'!A2</f>
        <v>S019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41333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420000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investeringer'!F37</f>
        <v>451486.60346666659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441640.20693333319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Faxe Spildevandscenter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S019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197</v>
      </c>
      <c r="C8" s="30">
        <v>2015</v>
      </c>
      <c r="D8" s="31">
        <v>60</v>
      </c>
      <c r="E8" s="32">
        <v>4000000</v>
      </c>
      <c r="F8" s="45">
        <f>E8/D8</f>
        <v>66666.666666666672</v>
      </c>
      <c r="G8" s="35" t="s">
        <v>0</v>
      </c>
      <c r="H8" s="26"/>
    </row>
    <row r="9" spans="1:8" s="150" customFormat="1" x14ac:dyDescent="0.25">
      <c r="A9" s="26"/>
      <c r="B9" s="29" t="s">
        <v>215</v>
      </c>
      <c r="C9" s="30">
        <v>2015</v>
      </c>
      <c r="D9" s="31">
        <v>20</v>
      </c>
      <c r="E9" s="32">
        <v>3000000</v>
      </c>
      <c r="F9" s="45">
        <f t="shared" ref="F9" si="0">E9/D9</f>
        <v>150000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>
        <v>2016</v>
      </c>
      <c r="D10" s="31">
        <v>60</v>
      </c>
      <c r="E10" s="32">
        <v>4000000</v>
      </c>
      <c r="F10" s="45">
        <f t="shared" ref="F10:F11" si="1">E10/D10</f>
        <v>66666.666666666672</v>
      </c>
      <c r="G10" s="35" t="s">
        <v>0</v>
      </c>
      <c r="H10" s="26"/>
    </row>
    <row r="11" spans="1:8" s="150" customFormat="1" x14ac:dyDescent="0.25">
      <c r="A11" s="26"/>
      <c r="B11" s="29" t="s">
        <v>215</v>
      </c>
      <c r="C11" s="30">
        <v>2016</v>
      </c>
      <c r="D11" s="31">
        <v>20</v>
      </c>
      <c r="E11" s="32">
        <v>3000000</v>
      </c>
      <c r="F11" s="45">
        <f t="shared" si="1"/>
        <v>150000</v>
      </c>
      <c r="G11" s="35" t="s">
        <v>0</v>
      </c>
      <c r="H11" s="26"/>
    </row>
    <row r="12" spans="1:8" s="150" customFormat="1" x14ac:dyDescent="0.25">
      <c r="A12" s="26"/>
      <c r="B12" s="109" t="s">
        <v>73</v>
      </c>
      <c r="C12" s="167"/>
      <c r="D12" s="168"/>
      <c r="E12" s="169"/>
      <c r="F12" s="46">
        <f>SUMIF(C8:C11,"2015",F8:F11)</f>
        <v>216666.66666666669</v>
      </c>
      <c r="G12" s="47" t="s">
        <v>0</v>
      </c>
      <c r="H12" s="26"/>
    </row>
    <row r="13" spans="1:8" s="150" customFormat="1" x14ac:dyDescent="0.25">
      <c r="A13" s="26"/>
      <c r="B13" s="107" t="s">
        <v>137</v>
      </c>
      <c r="C13" s="170"/>
      <c r="D13" s="171"/>
      <c r="E13" s="172"/>
      <c r="F13" s="46">
        <f>SUMIF(C8:C11,"2016",F8:F11)</f>
        <v>216666.66666666669</v>
      </c>
      <c r="G13" s="47" t="s">
        <v>0</v>
      </c>
      <c r="H13" s="26"/>
    </row>
    <row r="14" spans="1:8" s="150" customFormat="1" x14ac:dyDescent="0.25">
      <c r="A14" s="26"/>
      <c r="B14" s="50" t="s">
        <v>36</v>
      </c>
      <c r="C14" s="173"/>
      <c r="D14" s="174"/>
      <c r="E14" s="174"/>
      <c r="F14" s="48">
        <f>F12+F13</f>
        <v>433333.33333333337</v>
      </c>
      <c r="G14" s="49" t="s">
        <v>0</v>
      </c>
      <c r="H14" s="26"/>
    </row>
    <row r="15" spans="1:8" s="150" customFormat="1" x14ac:dyDescent="0.25">
      <c r="A15" s="26"/>
      <c r="B15" s="26"/>
      <c r="C15" s="16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16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166"/>
      <c r="D17" s="26"/>
      <c r="E17" s="26"/>
      <c r="F17" s="175"/>
      <c r="G17" s="175"/>
      <c r="H17" s="26"/>
    </row>
    <row r="18" spans="1:8" s="150" customFormat="1" hidden="1" x14ac:dyDescent="0.25">
      <c r="C18" s="176"/>
    </row>
    <row r="19" spans="1:8" s="150" customFormat="1" hidden="1" x14ac:dyDescent="0.25">
      <c r="C19" s="176"/>
    </row>
    <row r="20" spans="1:8" s="150" customFormat="1" hidden="1" x14ac:dyDescent="0.25">
      <c r="C20" s="176"/>
    </row>
    <row r="21" spans="1:8" s="150" customFormat="1" hidden="1" x14ac:dyDescent="0.25">
      <c r="C21" s="176"/>
    </row>
    <row r="22" spans="1:8" s="150" customFormat="1" hidden="1" x14ac:dyDescent="0.25">
      <c r="C22" s="176"/>
    </row>
    <row r="23" spans="1:8" s="150" customFormat="1" hidden="1" x14ac:dyDescent="0.25">
      <c r="C23" s="17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t="12" hidden="1" customHeight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x14ac:dyDescent="0.25"/>
    <row r="115" spans="3:3" x14ac:dyDescent="0.25"/>
    <row r="116" spans="3:3" x14ac:dyDescent="0.25"/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Faxe Spildevandscenter AS</v>
      </c>
      <c r="B1" s="56"/>
      <c r="C1" s="56"/>
      <c r="D1" s="178"/>
      <c r="E1" s="56"/>
    </row>
    <row r="2" spans="1:5" x14ac:dyDescent="0.25">
      <c r="A2" s="222" t="str">
        <f>'1. Forside'!A2</f>
        <v>S019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216</v>
      </c>
      <c r="C8" s="51">
        <v>120000</v>
      </c>
      <c r="D8" s="182" t="s">
        <v>0</v>
      </c>
      <c r="E8" s="56"/>
    </row>
    <row r="9" spans="1:5" x14ac:dyDescent="0.25">
      <c r="A9" s="56"/>
      <c r="B9" s="207" t="s">
        <v>219</v>
      </c>
      <c r="C9" s="51">
        <v>30000</v>
      </c>
      <c r="D9" s="182" t="s">
        <v>220</v>
      </c>
      <c r="E9" s="56"/>
    </row>
    <row r="10" spans="1:5" x14ac:dyDescent="0.25">
      <c r="A10" s="56"/>
      <c r="B10" s="207" t="s">
        <v>217</v>
      </c>
      <c r="C10" s="51">
        <v>1300000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1483000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6" t="s">
        <v>148</v>
      </c>
      <c r="C14" s="267"/>
      <c r="D14" s="268"/>
      <c r="E14" s="56"/>
    </row>
    <row r="15" spans="1:5" x14ac:dyDescent="0.25">
      <c r="A15" s="56"/>
      <c r="B15" s="53" t="s">
        <v>71</v>
      </c>
      <c r="C15" s="51">
        <v>40000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22500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62500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69" t="s">
        <v>149</v>
      </c>
      <c r="C20" s="270"/>
      <c r="D20" s="271"/>
      <c r="E20" s="56"/>
    </row>
    <row r="21" spans="1:5" x14ac:dyDescent="0.25">
      <c r="A21" s="56"/>
      <c r="B21" s="108" t="s">
        <v>150</v>
      </c>
      <c r="C21" s="19">
        <v>1063216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901360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161856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  <row r="51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Kirstine Sewohl (KFST)</cp:lastModifiedBy>
  <cp:lastPrinted>2015-05-08T11:51:55Z</cp:lastPrinted>
  <dcterms:created xsi:type="dcterms:W3CDTF">2014-01-17T08:54:17Z</dcterms:created>
  <dcterms:modified xsi:type="dcterms:W3CDTF">2015-10-01T11:52:25Z</dcterms:modified>
</cp:coreProperties>
</file>