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9" i="2" l="1"/>
  <c r="F10" i="2"/>
  <c r="F11" i="2"/>
  <c r="F12" i="2"/>
  <c r="F13" i="2"/>
  <c r="F14" i="2"/>
  <c r="F15" i="2"/>
  <c r="F16" i="2"/>
  <c r="F17" i="2"/>
  <c r="F18" i="2"/>
  <c r="F19" i="2"/>
  <c r="F20" i="2"/>
  <c r="E31" i="19" l="1"/>
  <c r="C36" i="19" l="1"/>
  <c r="E36" i="19" s="1"/>
  <c r="F42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4" i="16"/>
  <c r="C8" i="8" s="1"/>
  <c r="E29" i="19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C26" i="8" s="1"/>
  <c r="F8" i="2" l="1"/>
  <c r="F8" i="7"/>
  <c r="F41" i="7" s="1"/>
  <c r="F21" i="2" l="1"/>
  <c r="C9" i="10" s="1"/>
  <c r="C15" i="11" l="1"/>
  <c r="C29" i="8" s="1"/>
  <c r="C15" i="13"/>
  <c r="C27" i="8" s="1"/>
  <c r="C14" i="4"/>
  <c r="C25" i="8" s="1"/>
  <c r="C24" i="3"/>
  <c r="C23" i="8" s="1"/>
  <c r="F43" i="7"/>
  <c r="C18" i="8" s="1"/>
  <c r="C18" i="3"/>
  <c r="C22" i="8" s="1"/>
  <c r="C12" i="3"/>
  <c r="C21" i="8" s="1"/>
  <c r="C8" i="4"/>
  <c r="C24" i="8" s="1"/>
  <c r="C10" i="10"/>
  <c r="C17" i="8" s="1"/>
  <c r="F23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<sst xmlns="http://schemas.openxmlformats.org/spreadsheetml/2006/main" count="539" uniqueCount="225">
  <si>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</si>
  <si>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</si>
  <si>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</si>
  <si>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</si>
  <si>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</si>
  <si>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</si>
  <si>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</si>
  <si>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</si>
  <si>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</si>
  <si>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</si>
  <si>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</si>
  <si>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</si>
  <si>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</si>
  <si>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</si>
  <si>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</si>
  <si>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</si>
  <si>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</si>
  <si>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</si>
  <si>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</si>
  <si>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</si>
  <si>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</si>
  <si>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</si>
  <si>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</si>
  <si>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</si>
  <si>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</si>
  <si>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</si>
  <si>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</si>
  <si>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</si>
  <si>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</si>
  <si>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</si>
  <si>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</si>
  <si>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</si>
  <si>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</si>
  <si>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</si>
  <si>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</si>
  <si>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</si>
  <si>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</si>
  <si>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</si>
  <si>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</si>
  <si>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</si>
  <si>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</si>
  <si>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</si>
  <si>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</si>
  <si>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</si>
  <si>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</si>
  <si>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</si>
  <si>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</si>
  <si>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</si>
  <si>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</si>
  <si>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</si>
  <si>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</si>
  <si>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</si>
  <si>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</si>
  <si>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</si>
  <si>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</si>
  <si>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</si>
  <si>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</si>
  <si>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</si>
  <si>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</si>
  <si>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</si>
  <si>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</si>
  <si>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</si>
  <si>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</si>
  <si>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</si>
  <si>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</si>
  <si>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</si>
  <si>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</si>
  <si>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</si>
  <si>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</si>
  <si>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</si>
  <si>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</si>
  <si>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</si>
  <si>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</si>
  <si>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</si>
  <si>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</si>
  <si>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</si>
  <si>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</si>
  <si>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</si>
  <si>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</si>
  <si>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</si>
  <si>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</si>
  <si>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</si>
  <si>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</si>
  <si>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</si>
  <si>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</si>
  <si>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</si>
  <si>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</si>
  <si>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</si>
  <si>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</si>
  <si>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</si>
  <si>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</si>
  <si>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</si>
  <si>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</si>
  <si>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</si>
  <si>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</si>
  <si>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</si>
  <si>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</si>
  <si>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</si>
  <si>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</si>
  <si>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</si>
  <si>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</si>
  <si>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</si>
  <si>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</si>
  <si>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</si>
  <si>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</si>
  <si>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</si>
  <si>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</si>
  <si>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</si>
  <si>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</si>
  <si>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</si>
  <si>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</si>
  <si>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</si>
  <si>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</si>
  <si>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</si>
  <si>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</si>
  <si>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</si>
  <si>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</si>
  <si>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</si>
  <si>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</si>
  <si>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</si>
  <si>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</si>
  <si>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</si>
  <si>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</si>
  <si>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</si>
  <si>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</si>
  <si>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</si>
  <si>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</si>
  <si>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</si>
  <si>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</si>
  <si>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</si>
  <si>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</si>
  <si>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</si>
  <si>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</si>
  <si>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</si>
  <si>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</si>
  <si>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</si>
  <si>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</si>
  <si>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</si>
  <si>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</si>
  <si>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</si>
  <si>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</si>
  <si>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</si>
  <si>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</si>
  <si>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</si>
  <si>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</si>
  <si>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</si>
  <si>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</si>
  <si>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</si>
  <si>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</si>
  <si>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</si>
  <si>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</si>
  <si>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</si>
  <si>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</si>
  <si>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</si>
  <si>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</si>
  <si>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</si>
  <si>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</si>
  <si>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</si>
  <si>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</si>
  <si>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</si>
  <si>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</si>
  <si>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</si>
  <si>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</si>
  <si>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</si>
  <si>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</si>
  <si>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</si>
  <si>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</si>
  <si>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</si>
  <si>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</si>
  <si>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</si>
  <si>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</si>
  <si>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</si>
  <si>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</si>
  <si>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</si>
  <si>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</si>
  <si>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</si>
  <si>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</si>
  <si>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</si>
  <si>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</si>
  <si>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</si>
  <si>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</si>
  <si>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</si>
  <si>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</si>
  <si>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</si>
  <si>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</si>
  <si>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</si>
  <si>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</si>
  <si>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</si>
  <si>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Mindre renseanlæg &lt; 5.000 PE uden mulighed for opdeling</t>
  </si>
  <si>
    <t>Indløb med riste, Mek/EL</t>
  </si>
  <si>
    <t xml:space="preserve">Ledningsnet ≤ Ø 200 mm </t>
  </si>
  <si>
    <t>Tryksatte minipumpestationer (husstandssystemer)</t>
  </si>
  <si>
    <t xml:space="preserve">Ø 200 mm &lt; Ledningsnet ≤ Ø 500 mm </t>
  </si>
  <si>
    <t>Pumpestationer i brønde (&lt; 6,25 m2), Mek/EL</t>
  </si>
  <si>
    <t>Pumpestationer i brønde (&lt; 6,25 m2), SRO</t>
  </si>
  <si>
    <t>2014</t>
  </si>
  <si>
    <t>40</t>
  </si>
  <si>
    <t>20</t>
  </si>
  <si>
    <t>75</t>
  </si>
  <si>
    <t>30</t>
  </si>
  <si>
    <t>5</t>
  </si>
  <si>
    <t>10</t>
  </si>
  <si>
    <t>Ejendomsskatter</t>
  </si>
  <si>
    <t>Spildevandsafgift</t>
  </si>
  <si>
    <t>2015</t>
  </si>
  <si>
    <t>Jordbassin Klasse A</t>
  </si>
  <si>
    <t>50</t>
  </si>
  <si>
    <t>Beluftningstanke, Konstruktioner</t>
  </si>
  <si>
    <t>60</t>
  </si>
  <si>
    <t>Pumpestationer i brønde (&lt; 6,25 m2), Konstruktioner</t>
  </si>
  <si>
    <t>Beluftningstanke, Mek/EL</t>
  </si>
  <si>
    <t>15</t>
  </si>
  <si>
    <t>2016</t>
  </si>
  <si>
    <t>Pumpestationer m. overbygning (&lt; 20 m2), Konstruktioner</t>
  </si>
  <si>
    <t>Pumpestationer m. overbygning (&lt; 20 m2), Mek/EL</t>
  </si>
  <si>
    <t>Efterbehandlingsanlæg (sandfilter), Mek/EL</t>
  </si>
  <si>
    <t>Indløb med riste, Konstruktioner</t>
  </si>
  <si>
    <t>Sand- og fedtfang, Mek/EL</t>
  </si>
  <si>
    <t>Slutafvanding, slam - højteknologisk (centrifuger), Konstruktioner</t>
  </si>
  <si>
    <t>Strukturplan</t>
  </si>
  <si>
    <t>Pumpevasker</t>
  </si>
  <si>
    <t>Printer</t>
  </si>
  <si>
    <t>FFV Spildevand AS</t>
  </si>
  <si>
    <t>S020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</si>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</sst>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FFV Spildevand AS</v>
      </c>
      <c r="B1" s="56"/>
      <c r="C1" s="56"/>
      <c r="D1" s="56"/>
      <c r="E1" s="56"/>
    </row>
    <row r="2" spans="1:5" x14ac:dyDescent="0.25">
      <c r="A2" s="222" t="str">
        <f>'1. Forside'!A2</f>
        <v>S020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FFV Spildevand AS</v>
      </c>
      <c r="B1" s="26"/>
      <c r="C1" s="26"/>
      <c r="D1" s="26"/>
      <c r="E1" s="26"/>
    </row>
    <row r="2" spans="1:5" x14ac:dyDescent="0.25">
      <c r="A2" s="223" t="str">
        <f>'1. Forside'!A2</f>
        <v>S020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FFV Spildevand AS</v>
      </c>
      <c r="B1" s="26"/>
      <c r="C1" s="26"/>
      <c r="D1" s="26"/>
      <c r="E1" s="26"/>
    </row>
    <row r="2" spans="1:5" x14ac:dyDescent="0.25">
      <c r="A2" s="223" t="str">
        <f>'1. Forside'!A2</f>
        <v>S020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840000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18000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822000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720951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1348000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-627049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FFV Spildevand AS</v>
      </c>
      <c r="B1" s="26"/>
      <c r="C1" s="26"/>
      <c r="D1" s="26"/>
      <c r="E1" s="26"/>
    </row>
    <row r="2" spans="1:5" x14ac:dyDescent="0.25">
      <c r="A2" s="223" t="str">
        <f>'1. Forside'!A2</f>
        <v>S020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6804348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3508808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3295540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659108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FFV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90396122.917503074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55536546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2034817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-372566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1543508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58742305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1355116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16000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1371116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-6000000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-24837448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-16449792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-47287240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12826181</v>
      </c>
      <c r="D27" s="79" t="s">
        <v>0</v>
      </c>
      <c r="E27" s="10">
        <f>IF(C27&lt;0,0,-C27)</f>
        <v>-12826181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/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85336267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85336267</v>
      </c>
      <c r="D36" s="79" t="s">
        <v>0</v>
      </c>
      <c r="E36" s="10">
        <f>-C36</f>
        <v>-85336267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-7766325.0824969262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FFV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S020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7153311</v>
      </c>
      <c r="D7" s="224" t="s">
        <v>0</v>
      </c>
      <c r="E7" s="225">
        <v>2095228</v>
      </c>
      <c r="F7" s="224" t="s">
        <v>0</v>
      </c>
      <c r="G7" s="225">
        <v>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5842066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-1311245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7153311</v>
      </c>
      <c r="D11" s="228" t="s">
        <v>0</v>
      </c>
      <c r="E11" s="55">
        <f>C11+E7-E8-E9</f>
        <v>3406473</v>
      </c>
      <c r="F11" s="228" t="s">
        <v>0</v>
      </c>
      <c r="G11" s="55">
        <f>E11+G7-G8-G9</f>
        <v>3406473</v>
      </c>
      <c r="H11" s="228" t="s">
        <v>0</v>
      </c>
      <c r="I11" s="55">
        <f>G11+I7-I8-I9</f>
        <v>3406473</v>
      </c>
      <c r="J11" s="228" t="s">
        <v>0</v>
      </c>
      <c r="K11" s="55">
        <f>K7-K8-K9+K10+I11</f>
        <v>2095228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FFV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38101619.599000067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-144786.15447620026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-1063035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36893798.444523863</v>
      </c>
      <c r="D13" s="79" t="s">
        <v>0</v>
      </c>
      <c r="E13" s="6">
        <f>C13</f>
        <v>36893798.444523863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54878581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224</v>
      </c>
      <c r="C16" s="14">
        <f>'6. Gennemførte investeringer'!F23</f>
        <v>5878024.1575935893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-764699.66430000006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investeringer'!F43</f>
        <v>2002383.3333333333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61994288.826626927</v>
      </c>
      <c r="D19" s="79" t="s">
        <v>0</v>
      </c>
      <c r="E19" s="8">
        <f>C19</f>
        <v>61994288.826626927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1297762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129000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-412165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822000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-627049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1209548</v>
      </c>
      <c r="D30" s="79" t="s">
        <v>0</v>
      </c>
      <c r="E30" s="6">
        <f>C30</f>
        <v>1209548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659108</v>
      </c>
      <c r="D32" s="79" t="s">
        <v>0</v>
      </c>
      <c r="E32" s="10">
        <f>C32</f>
        <v>659108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-7766325.0824969262</v>
      </c>
      <c r="D34" s="79" t="s">
        <v>0</v>
      </c>
      <c r="E34" s="12">
        <f>C34</f>
        <v>-7766325.0824969262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92990418.188653871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2357074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39.451632909553908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FFV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S020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38101619.599000067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38101619.599000067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38101619.599000067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-144786.15447620026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FFV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28538113.07965105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37956833.444523863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38101619.599000067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4252140.7472484075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1063035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FFV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2131500041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54878581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54878581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FFV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S020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195</v>
      </c>
      <c r="D8" s="31" t="s">
        <v>196</v>
      </c>
      <c r="E8" s="32">
        <v>262557.87</v>
      </c>
      <c r="F8" s="34">
        <f t="shared" ref="F8" si="0">E8/D8</f>
        <v>6563.9467500000001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195</v>
      </c>
      <c r="D9" s="31" t="s">
        <v>197</v>
      </c>
      <c r="E9" s="32">
        <v>300290.21000000002</v>
      </c>
      <c r="F9" s="34">
        <f t="shared" ref="F9:F20" si="1">E9/D9</f>
        <v>15014.5105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195</v>
      </c>
      <c r="D10" s="31" t="s">
        <v>198</v>
      </c>
      <c r="E10" s="32">
        <v>998968.69</v>
      </c>
      <c r="F10" s="34">
        <f t="shared" si="1"/>
        <v>13319.582533333332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195</v>
      </c>
      <c r="D11" s="31" t="s">
        <v>199</v>
      </c>
      <c r="E11" s="32">
        <v>197825.17</v>
      </c>
      <c r="F11" s="34">
        <f t="shared" si="1"/>
        <v>6594.1723333333339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195</v>
      </c>
      <c r="D12" s="31" t="s">
        <v>198</v>
      </c>
      <c r="E12" s="32">
        <v>2654512</v>
      </c>
      <c r="F12" s="34">
        <f t="shared" si="1"/>
        <v>35393.493333333332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195</v>
      </c>
      <c r="D13" s="31" t="s">
        <v>197</v>
      </c>
      <c r="E13" s="32">
        <v>332053.65000000002</v>
      </c>
      <c r="F13" s="34">
        <f t="shared" si="1"/>
        <v>16602.682500000003</v>
      </c>
      <c r="G13" s="35" t="s">
        <v>0</v>
      </c>
      <c r="H13" s="26"/>
    </row>
    <row r="14" spans="1:8" s="150" customFormat="1" x14ac:dyDescent="0.25">
      <c r="A14" s="26"/>
      <c r="B14" s="29" t="s">
        <v>221</v>
      </c>
      <c r="C14" s="30" t="s">
        <v>195</v>
      </c>
      <c r="D14" s="31" t="s">
        <v>200</v>
      </c>
      <c r="E14" s="32">
        <v>49900</v>
      </c>
      <c r="F14" s="34">
        <f t="shared" si="1"/>
        <v>9980</v>
      </c>
      <c r="G14" s="35" t="s">
        <v>0</v>
      </c>
      <c r="H14" s="26"/>
    </row>
    <row r="15" spans="1:8" s="150" customFormat="1" x14ac:dyDescent="0.25">
      <c r="A15" s="26"/>
      <c r="B15" s="29" t="s">
        <v>192</v>
      </c>
      <c r="C15" s="30" t="s">
        <v>195</v>
      </c>
      <c r="D15" s="31" t="s">
        <v>198</v>
      </c>
      <c r="E15" s="32">
        <v>60567</v>
      </c>
      <c r="F15" s="34">
        <f t="shared" si="1"/>
        <v>807.56</v>
      </c>
      <c r="G15" s="35" t="s">
        <v>0</v>
      </c>
      <c r="H15" s="26"/>
    </row>
    <row r="16" spans="1:8" s="150" customFormat="1" x14ac:dyDescent="0.25">
      <c r="A16" s="26"/>
      <c r="B16" s="29" t="s">
        <v>193</v>
      </c>
      <c r="C16" s="30" t="s">
        <v>195</v>
      </c>
      <c r="D16" s="31" t="s">
        <v>197</v>
      </c>
      <c r="E16" s="32">
        <v>51430.41</v>
      </c>
      <c r="F16" s="34">
        <f t="shared" si="1"/>
        <v>2571.5205000000001</v>
      </c>
      <c r="G16" s="35" t="s">
        <v>0</v>
      </c>
      <c r="H16" s="26"/>
    </row>
    <row r="17" spans="1:8" s="150" customFormat="1" x14ac:dyDescent="0.25">
      <c r="A17" s="26"/>
      <c r="B17" s="29" t="s">
        <v>194</v>
      </c>
      <c r="C17" s="30" t="s">
        <v>195</v>
      </c>
      <c r="D17" s="31" t="s">
        <v>201</v>
      </c>
      <c r="E17" s="32">
        <v>81204.89</v>
      </c>
      <c r="F17" s="34">
        <f t="shared" si="1"/>
        <v>8120.4889999999996</v>
      </c>
      <c r="G17" s="35" t="s">
        <v>0</v>
      </c>
      <c r="H17" s="26"/>
    </row>
    <row r="18" spans="1:8" s="150" customFormat="1" x14ac:dyDescent="0.25">
      <c r="A18" s="26"/>
      <c r="B18" s="29" t="s">
        <v>192</v>
      </c>
      <c r="C18" s="30" t="s">
        <v>195</v>
      </c>
      <c r="D18" s="31" t="s">
        <v>198</v>
      </c>
      <c r="E18" s="32">
        <v>298342.5</v>
      </c>
      <c r="F18" s="34">
        <f t="shared" si="1"/>
        <v>3977.9</v>
      </c>
      <c r="G18" s="35" t="s">
        <v>0</v>
      </c>
      <c r="H18" s="26"/>
    </row>
    <row r="19" spans="1:8" s="150" customFormat="1" x14ac:dyDescent="0.25">
      <c r="A19" s="26"/>
      <c r="B19" s="29" t="s">
        <v>192</v>
      </c>
      <c r="C19" s="30" t="s">
        <v>195</v>
      </c>
      <c r="D19" s="31" t="s">
        <v>198</v>
      </c>
      <c r="E19" s="32">
        <v>19380844.079999998</v>
      </c>
      <c r="F19" s="34">
        <f t="shared" si="1"/>
        <v>258411.25439999998</v>
      </c>
      <c r="G19" s="35" t="s">
        <v>0</v>
      </c>
      <c r="H19" s="26"/>
    </row>
    <row r="20" spans="1:8" s="150" customFormat="1" x14ac:dyDescent="0.25">
      <c r="A20" s="26"/>
      <c r="B20" s="29" t="s">
        <v>193</v>
      </c>
      <c r="C20" s="30" t="s">
        <v>195</v>
      </c>
      <c r="D20" s="31" t="s">
        <v>197</v>
      </c>
      <c r="E20" s="32">
        <v>168951.12</v>
      </c>
      <c r="F20" s="34">
        <f t="shared" si="1"/>
        <v>8447.5560000000005</v>
      </c>
      <c r="G20" s="35" t="s">
        <v>0</v>
      </c>
      <c r="H20" s="26"/>
    </row>
    <row r="21" spans="1:8" s="150" customFormat="1" x14ac:dyDescent="0.25">
      <c r="A21" s="26"/>
      <c r="B21" s="23" t="s">
        <v>72</v>
      </c>
      <c r="C21" s="160"/>
      <c r="D21" s="160"/>
      <c r="E21" s="160"/>
      <c r="F21" s="36">
        <f>SUM(F8:F20)</f>
        <v>385804.66784999997</v>
      </c>
      <c r="G21" s="37" t="s">
        <v>0</v>
      </c>
      <c r="H21" s="26"/>
    </row>
    <row r="22" spans="1:8" s="150" customFormat="1" x14ac:dyDescent="0.25">
      <c r="A22" s="26"/>
      <c r="B22" s="107" t="s">
        <v>136</v>
      </c>
      <c r="C22" s="161"/>
      <c r="D22" s="161"/>
      <c r="E22" s="161"/>
      <c r="F22" s="66">
        <v>5492219.4897435894</v>
      </c>
      <c r="G22" s="37" t="s">
        <v>0</v>
      </c>
      <c r="H22" s="26"/>
    </row>
    <row r="23" spans="1:8" s="150" customFormat="1" x14ac:dyDescent="0.25">
      <c r="A23" s="26"/>
      <c r="B23" s="39" t="s">
        <v>69</v>
      </c>
      <c r="C23" s="162"/>
      <c r="D23" s="162"/>
      <c r="E23" s="163"/>
      <c r="F23" s="38">
        <f>F21+F22</f>
        <v>5878024.1575935893</v>
      </c>
      <c r="G23" s="38" t="s">
        <v>0</v>
      </c>
      <c r="H23" s="26"/>
    </row>
    <row r="24" spans="1:8" s="150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50" customFormat="1" hidden="1" x14ac:dyDescent="0.25"/>
    <row r="28" spans="1:8" s="150" customFormat="1" hidden="1" x14ac:dyDescent="0.25"/>
    <row r="29" spans="1:8" s="150" customFormat="1" hidden="1" x14ac:dyDescent="0.25"/>
    <row r="30" spans="1:8" s="150" customFormat="1" ht="14.45" hidden="1" customHeight="1" x14ac:dyDescent="0.25"/>
    <row r="31" spans="1:8" s="150" customFormat="1" ht="14.45" hidden="1" customHeight="1" x14ac:dyDescent="0.25"/>
    <row r="32" spans="1:8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FFV Spildevand AS</v>
      </c>
      <c r="B1" s="164"/>
      <c r="C1" s="164"/>
      <c r="D1" s="164"/>
      <c r="E1" s="164"/>
    </row>
    <row r="2" spans="1:5" x14ac:dyDescent="0.25">
      <c r="A2" s="1" t="str">
        <f>'1. Forside'!A2</f>
        <v>S020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488126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1048183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investeringer'!F21</f>
        <v>385804.66784999997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-764699.66430000006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7"/>
  <sheetViews>
    <sheetView view="pageLayout" topLeftCell="A7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FFV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S020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192</v>
      </c>
      <c r="C8" s="30" t="s">
        <v>204</v>
      </c>
      <c r="D8" s="31" t="s">
        <v>198</v>
      </c>
      <c r="E8" s="32">
        <v>2000000</v>
      </c>
      <c r="F8" s="45">
        <f>E8/D8</f>
        <v>26666.666666666668</v>
      </c>
      <c r="G8" s="35" t="s">
        <v>0</v>
      </c>
      <c r="H8" s="26"/>
    </row>
    <row r="9" spans="1:8" s="150" customFormat="1" x14ac:dyDescent="0.25">
      <c r="A9" s="26"/>
      <c r="B9" s="29" t="s">
        <v>205</v>
      </c>
      <c r="C9" s="30" t="s">
        <v>204</v>
      </c>
      <c r="D9" s="31" t="s">
        <v>206</v>
      </c>
      <c r="E9" s="32">
        <v>2700000</v>
      </c>
      <c r="F9" s="45">
        <f t="shared" ref="F9:F40" si="0">E9/D9</f>
        <v>54000</v>
      </c>
      <c r="G9" s="35" t="s">
        <v>0</v>
      </c>
      <c r="H9" s="26"/>
    </row>
    <row r="10" spans="1:8" s="150" customFormat="1" x14ac:dyDescent="0.25">
      <c r="A10" s="26"/>
      <c r="B10" s="29" t="s">
        <v>207</v>
      </c>
      <c r="C10" s="30" t="s">
        <v>204</v>
      </c>
      <c r="D10" s="31" t="s">
        <v>208</v>
      </c>
      <c r="E10" s="32">
        <v>4000000</v>
      </c>
      <c r="F10" s="45">
        <f t="shared" si="0"/>
        <v>66666.666666666672</v>
      </c>
      <c r="G10" s="35" t="s">
        <v>0</v>
      </c>
      <c r="H10" s="26"/>
    </row>
    <row r="11" spans="1:8" s="150" customFormat="1" x14ac:dyDescent="0.25">
      <c r="A11" s="26"/>
      <c r="B11" s="29" t="s">
        <v>192</v>
      </c>
      <c r="C11" s="30" t="s">
        <v>204</v>
      </c>
      <c r="D11" s="31" t="s">
        <v>198</v>
      </c>
      <c r="E11" s="32">
        <v>5700000</v>
      </c>
      <c r="F11" s="45">
        <f t="shared" si="0"/>
        <v>76000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204</v>
      </c>
      <c r="D12" s="31" t="s">
        <v>198</v>
      </c>
      <c r="E12" s="32">
        <v>4200000</v>
      </c>
      <c r="F12" s="45">
        <f t="shared" si="0"/>
        <v>56000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 t="s">
        <v>204</v>
      </c>
      <c r="D13" s="31" t="s">
        <v>198</v>
      </c>
      <c r="E13" s="32">
        <v>2640000</v>
      </c>
      <c r="F13" s="45">
        <f t="shared" si="0"/>
        <v>35200</v>
      </c>
      <c r="G13" s="35" t="s">
        <v>0</v>
      </c>
      <c r="H13" s="26"/>
    </row>
    <row r="14" spans="1:8" s="150" customFormat="1" x14ac:dyDescent="0.25">
      <c r="A14" s="26"/>
      <c r="B14" s="29" t="s">
        <v>192</v>
      </c>
      <c r="C14" s="30" t="s">
        <v>204</v>
      </c>
      <c r="D14" s="31" t="s">
        <v>198</v>
      </c>
      <c r="E14" s="32">
        <v>6020000</v>
      </c>
      <c r="F14" s="45">
        <f t="shared" si="0"/>
        <v>80266.666666666672</v>
      </c>
      <c r="G14" s="35" t="s">
        <v>0</v>
      </c>
      <c r="H14" s="26"/>
    </row>
    <row r="15" spans="1:8" s="150" customFormat="1" x14ac:dyDescent="0.25">
      <c r="A15" s="26"/>
      <c r="B15" s="29" t="s">
        <v>192</v>
      </c>
      <c r="C15" s="30" t="s">
        <v>204</v>
      </c>
      <c r="D15" s="31" t="s">
        <v>198</v>
      </c>
      <c r="E15" s="32">
        <v>17850000</v>
      </c>
      <c r="F15" s="45">
        <f t="shared" si="0"/>
        <v>238000</v>
      </c>
      <c r="G15" s="35" t="s">
        <v>0</v>
      </c>
      <c r="H15" s="26"/>
    </row>
    <row r="16" spans="1:8" s="150" customFormat="1" x14ac:dyDescent="0.25">
      <c r="A16" s="26"/>
      <c r="B16" s="29" t="s">
        <v>193</v>
      </c>
      <c r="C16" s="30" t="s">
        <v>204</v>
      </c>
      <c r="D16" s="31" t="s">
        <v>197</v>
      </c>
      <c r="E16" s="32">
        <v>500000</v>
      </c>
      <c r="F16" s="45">
        <f t="shared" si="0"/>
        <v>25000</v>
      </c>
      <c r="G16" s="35" t="s">
        <v>0</v>
      </c>
      <c r="H16" s="26"/>
    </row>
    <row r="17" spans="1:8" s="150" customFormat="1" x14ac:dyDescent="0.25">
      <c r="A17" s="26"/>
      <c r="B17" s="29" t="s">
        <v>209</v>
      </c>
      <c r="C17" s="30" t="s">
        <v>204</v>
      </c>
      <c r="D17" s="31" t="s">
        <v>199</v>
      </c>
      <c r="E17" s="32">
        <v>500000</v>
      </c>
      <c r="F17" s="45">
        <f t="shared" si="0"/>
        <v>16666.666666666668</v>
      </c>
      <c r="G17" s="35" t="s">
        <v>0</v>
      </c>
      <c r="H17" s="26"/>
    </row>
    <row r="18" spans="1:8" s="150" customFormat="1" x14ac:dyDescent="0.25">
      <c r="A18" s="26"/>
      <c r="B18" s="29" t="s">
        <v>210</v>
      </c>
      <c r="C18" s="30" t="s">
        <v>204</v>
      </c>
      <c r="D18" s="31" t="s">
        <v>211</v>
      </c>
      <c r="E18" s="32">
        <v>1000000</v>
      </c>
      <c r="F18" s="45">
        <f t="shared" si="0"/>
        <v>66666.666666666672</v>
      </c>
      <c r="G18" s="35" t="s">
        <v>0</v>
      </c>
      <c r="H18" s="26"/>
    </row>
    <row r="19" spans="1:8" s="150" customFormat="1" x14ac:dyDescent="0.25">
      <c r="A19" s="26"/>
      <c r="B19" s="29" t="s">
        <v>189</v>
      </c>
      <c r="C19" s="30" t="s">
        <v>204</v>
      </c>
      <c r="D19" s="31" t="s">
        <v>197</v>
      </c>
      <c r="E19" s="32">
        <v>700000</v>
      </c>
      <c r="F19" s="45">
        <f t="shared" si="0"/>
        <v>35000</v>
      </c>
      <c r="G19" s="35" t="s">
        <v>0</v>
      </c>
      <c r="H19" s="26"/>
    </row>
    <row r="20" spans="1:8" s="150" customFormat="1" x14ac:dyDescent="0.25">
      <c r="A20" s="26"/>
      <c r="B20" s="29" t="s">
        <v>192</v>
      </c>
      <c r="C20" s="30" t="s">
        <v>212</v>
      </c>
      <c r="D20" s="31" t="s">
        <v>198</v>
      </c>
      <c r="E20" s="32">
        <v>3000000</v>
      </c>
      <c r="F20" s="45">
        <f t="shared" si="0"/>
        <v>40000</v>
      </c>
      <c r="G20" s="35" t="s">
        <v>0</v>
      </c>
      <c r="H20" s="26"/>
    </row>
    <row r="21" spans="1:8" s="150" customFormat="1" x14ac:dyDescent="0.25">
      <c r="A21" s="26"/>
      <c r="B21" s="29" t="s">
        <v>213</v>
      </c>
      <c r="C21" s="30" t="s">
        <v>212</v>
      </c>
      <c r="D21" s="31" t="s">
        <v>206</v>
      </c>
      <c r="E21" s="32">
        <v>3000000</v>
      </c>
      <c r="F21" s="45">
        <f t="shared" si="0"/>
        <v>60000</v>
      </c>
      <c r="G21" s="35" t="s">
        <v>0</v>
      </c>
      <c r="H21" s="26"/>
    </row>
    <row r="22" spans="1:8" s="150" customFormat="1" x14ac:dyDescent="0.25">
      <c r="A22" s="26"/>
      <c r="B22" s="29" t="s">
        <v>214</v>
      </c>
      <c r="C22" s="30" t="s">
        <v>212</v>
      </c>
      <c r="D22" s="31" t="s">
        <v>197</v>
      </c>
      <c r="E22" s="32">
        <v>1000000</v>
      </c>
      <c r="F22" s="45">
        <f t="shared" si="0"/>
        <v>50000</v>
      </c>
      <c r="G22" s="35" t="s">
        <v>0</v>
      </c>
      <c r="H22" s="26"/>
    </row>
    <row r="23" spans="1:8" s="150" customFormat="1" x14ac:dyDescent="0.25">
      <c r="A23" s="26"/>
      <c r="B23" s="29" t="s">
        <v>220</v>
      </c>
      <c r="C23" s="30" t="s">
        <v>212</v>
      </c>
      <c r="D23" s="31" t="s">
        <v>201</v>
      </c>
      <c r="E23" s="32">
        <v>400000</v>
      </c>
      <c r="F23" s="45">
        <f t="shared" si="0"/>
        <v>40000</v>
      </c>
      <c r="G23" s="35" t="s">
        <v>0</v>
      </c>
      <c r="H23" s="26"/>
    </row>
    <row r="24" spans="1:8" s="150" customFormat="1" x14ac:dyDescent="0.25">
      <c r="A24" s="26"/>
      <c r="B24" s="29" t="s">
        <v>215</v>
      </c>
      <c r="C24" s="30" t="s">
        <v>212</v>
      </c>
      <c r="D24" s="31" t="s">
        <v>197</v>
      </c>
      <c r="E24" s="32">
        <v>100000</v>
      </c>
      <c r="F24" s="45">
        <f t="shared" si="0"/>
        <v>5000</v>
      </c>
      <c r="G24" s="35" t="s">
        <v>0</v>
      </c>
      <c r="H24" s="26"/>
    </row>
    <row r="25" spans="1:8" s="150" customFormat="1" x14ac:dyDescent="0.25">
      <c r="A25" s="26"/>
      <c r="B25" s="29" t="s">
        <v>216</v>
      </c>
      <c r="C25" s="30" t="s">
        <v>212</v>
      </c>
      <c r="D25" s="31" t="s">
        <v>208</v>
      </c>
      <c r="E25" s="32">
        <v>200000</v>
      </c>
      <c r="F25" s="45">
        <f t="shared" si="0"/>
        <v>3333.3333333333335</v>
      </c>
      <c r="G25" s="35" t="s">
        <v>0</v>
      </c>
      <c r="H25" s="26"/>
    </row>
    <row r="26" spans="1:8" s="150" customFormat="1" x14ac:dyDescent="0.25">
      <c r="A26" s="26"/>
      <c r="B26" s="29" t="s">
        <v>217</v>
      </c>
      <c r="C26" s="30" t="s">
        <v>212</v>
      </c>
      <c r="D26" s="31" t="s">
        <v>197</v>
      </c>
      <c r="E26" s="32">
        <v>125000</v>
      </c>
      <c r="F26" s="45">
        <f t="shared" si="0"/>
        <v>6250</v>
      </c>
      <c r="G26" s="35" t="s">
        <v>0</v>
      </c>
      <c r="H26" s="26"/>
    </row>
    <row r="27" spans="1:8" s="150" customFormat="1" x14ac:dyDescent="0.25">
      <c r="A27" s="26"/>
      <c r="B27" s="29" t="s">
        <v>219</v>
      </c>
      <c r="C27" s="30" t="s">
        <v>212</v>
      </c>
      <c r="D27" s="31" t="s">
        <v>200</v>
      </c>
      <c r="E27" s="32">
        <v>1000000</v>
      </c>
      <c r="F27" s="45">
        <f t="shared" si="0"/>
        <v>200000</v>
      </c>
      <c r="G27" s="35" t="s">
        <v>0</v>
      </c>
      <c r="H27" s="26"/>
    </row>
    <row r="28" spans="1:8" s="150" customFormat="1" x14ac:dyDescent="0.25">
      <c r="A28" s="26"/>
      <c r="B28" s="29" t="s">
        <v>192</v>
      </c>
      <c r="C28" s="30" t="s">
        <v>212</v>
      </c>
      <c r="D28" s="31" t="s">
        <v>206</v>
      </c>
      <c r="E28" s="32">
        <v>1000000</v>
      </c>
      <c r="F28" s="45">
        <f t="shared" si="0"/>
        <v>20000</v>
      </c>
      <c r="G28" s="35" t="s">
        <v>0</v>
      </c>
      <c r="H28" s="26"/>
    </row>
    <row r="29" spans="1:8" s="150" customFormat="1" x14ac:dyDescent="0.25">
      <c r="A29" s="26"/>
      <c r="B29" s="29" t="s">
        <v>192</v>
      </c>
      <c r="C29" s="30" t="s">
        <v>212</v>
      </c>
      <c r="D29" s="31" t="s">
        <v>198</v>
      </c>
      <c r="E29" s="32">
        <v>4500000</v>
      </c>
      <c r="F29" s="45">
        <f t="shared" si="0"/>
        <v>60000</v>
      </c>
      <c r="G29" s="35" t="s">
        <v>0</v>
      </c>
      <c r="H29" s="26"/>
    </row>
    <row r="30" spans="1:8" s="150" customFormat="1" x14ac:dyDescent="0.25">
      <c r="A30" s="26"/>
      <c r="B30" s="29" t="s">
        <v>192</v>
      </c>
      <c r="C30" s="30" t="s">
        <v>212</v>
      </c>
      <c r="D30" s="31" t="s">
        <v>198</v>
      </c>
      <c r="E30" s="32">
        <v>5320000</v>
      </c>
      <c r="F30" s="45">
        <f t="shared" si="0"/>
        <v>70933.333333333328</v>
      </c>
      <c r="G30" s="35" t="s">
        <v>0</v>
      </c>
      <c r="H30" s="26"/>
    </row>
    <row r="31" spans="1:8" s="150" customFormat="1" x14ac:dyDescent="0.25">
      <c r="A31" s="26"/>
      <c r="B31" s="29" t="s">
        <v>192</v>
      </c>
      <c r="C31" s="30" t="s">
        <v>212</v>
      </c>
      <c r="D31" s="31" t="s">
        <v>198</v>
      </c>
      <c r="E31" s="32">
        <v>2500000</v>
      </c>
      <c r="F31" s="45">
        <f t="shared" si="0"/>
        <v>33333.333333333336</v>
      </c>
      <c r="G31" s="35" t="s">
        <v>0</v>
      </c>
      <c r="H31" s="26"/>
    </row>
    <row r="32" spans="1:8" s="150" customFormat="1" x14ac:dyDescent="0.25">
      <c r="A32" s="26"/>
      <c r="B32" s="29" t="s">
        <v>192</v>
      </c>
      <c r="C32" s="30" t="s">
        <v>212</v>
      </c>
      <c r="D32" s="31" t="s">
        <v>198</v>
      </c>
      <c r="E32" s="32">
        <v>690000</v>
      </c>
      <c r="F32" s="45">
        <f t="shared" si="0"/>
        <v>9200</v>
      </c>
      <c r="G32" s="35" t="s">
        <v>0</v>
      </c>
      <c r="H32" s="26"/>
    </row>
    <row r="33" spans="1:8" s="150" customFormat="1" x14ac:dyDescent="0.25">
      <c r="A33" s="26"/>
      <c r="B33" s="29" t="s">
        <v>192</v>
      </c>
      <c r="C33" s="30" t="s">
        <v>212</v>
      </c>
      <c r="D33" s="31" t="s">
        <v>198</v>
      </c>
      <c r="E33" s="32">
        <v>5180000</v>
      </c>
      <c r="F33" s="45">
        <f t="shared" si="0"/>
        <v>69066.666666666672</v>
      </c>
      <c r="G33" s="35" t="s">
        <v>0</v>
      </c>
      <c r="H33" s="26"/>
    </row>
    <row r="34" spans="1:8" s="150" customFormat="1" x14ac:dyDescent="0.25">
      <c r="A34" s="26"/>
      <c r="B34" s="29" t="s">
        <v>192</v>
      </c>
      <c r="C34" s="30" t="s">
        <v>212</v>
      </c>
      <c r="D34" s="31" t="s">
        <v>198</v>
      </c>
      <c r="E34" s="32">
        <v>14560000</v>
      </c>
      <c r="F34" s="45">
        <f t="shared" si="0"/>
        <v>194133.33333333334</v>
      </c>
      <c r="G34" s="35" t="s">
        <v>0</v>
      </c>
      <c r="H34" s="26"/>
    </row>
    <row r="35" spans="1:8" s="150" customFormat="1" x14ac:dyDescent="0.25">
      <c r="A35" s="26"/>
      <c r="B35" s="29" t="s">
        <v>214</v>
      </c>
      <c r="C35" s="30" t="s">
        <v>212</v>
      </c>
      <c r="D35" s="31" t="s">
        <v>197</v>
      </c>
      <c r="E35" s="32">
        <v>1000000</v>
      </c>
      <c r="F35" s="45">
        <f t="shared" si="0"/>
        <v>50000</v>
      </c>
      <c r="G35" s="35" t="s">
        <v>0</v>
      </c>
      <c r="H35" s="26"/>
    </row>
    <row r="36" spans="1:8" s="150" customFormat="1" x14ac:dyDescent="0.25">
      <c r="A36" s="26"/>
      <c r="B36" s="29" t="s">
        <v>194</v>
      </c>
      <c r="C36" s="30" t="s">
        <v>212</v>
      </c>
      <c r="D36" s="31" t="s">
        <v>201</v>
      </c>
      <c r="E36" s="32">
        <v>1000000</v>
      </c>
      <c r="F36" s="45">
        <f t="shared" si="0"/>
        <v>100000</v>
      </c>
      <c r="G36" s="35" t="s">
        <v>0</v>
      </c>
      <c r="H36" s="26"/>
    </row>
    <row r="37" spans="1:8" s="150" customFormat="1" x14ac:dyDescent="0.25">
      <c r="A37" s="26"/>
      <c r="B37" s="29" t="s">
        <v>193</v>
      </c>
      <c r="C37" s="30" t="s">
        <v>212</v>
      </c>
      <c r="D37" s="31" t="s">
        <v>199</v>
      </c>
      <c r="E37" s="32">
        <v>1500000</v>
      </c>
      <c r="F37" s="45">
        <f t="shared" si="0"/>
        <v>50000</v>
      </c>
      <c r="G37" s="35" t="s">
        <v>0</v>
      </c>
      <c r="H37" s="26"/>
    </row>
    <row r="38" spans="1:8" s="150" customFormat="1" x14ac:dyDescent="0.25">
      <c r="A38" s="26"/>
      <c r="B38" s="29" t="s">
        <v>216</v>
      </c>
      <c r="C38" s="30" t="s">
        <v>212</v>
      </c>
      <c r="D38" s="31" t="s">
        <v>197</v>
      </c>
      <c r="E38" s="32">
        <v>300000</v>
      </c>
      <c r="F38" s="45">
        <f t="shared" si="0"/>
        <v>15000</v>
      </c>
      <c r="G38" s="35" t="s">
        <v>0</v>
      </c>
      <c r="H38" s="26"/>
    </row>
    <row r="39" spans="1:8" s="150" customFormat="1" x14ac:dyDescent="0.25">
      <c r="A39" s="26"/>
      <c r="B39" s="29" t="s">
        <v>218</v>
      </c>
      <c r="C39" s="30" t="s">
        <v>212</v>
      </c>
      <c r="D39" s="31" t="s">
        <v>199</v>
      </c>
      <c r="E39" s="32">
        <v>3000000</v>
      </c>
      <c r="F39" s="45">
        <f t="shared" si="0"/>
        <v>100000</v>
      </c>
      <c r="G39" s="35" t="s">
        <v>0</v>
      </c>
      <c r="H39" s="26"/>
    </row>
    <row r="40" spans="1:8" s="150" customFormat="1" x14ac:dyDescent="0.25">
      <c r="A40" s="26"/>
      <c r="B40" s="29" t="s">
        <v>189</v>
      </c>
      <c r="C40" s="30" t="s">
        <v>212</v>
      </c>
      <c r="D40" s="31" t="s">
        <v>197</v>
      </c>
      <c r="E40" s="32">
        <v>1000000</v>
      </c>
      <c r="F40" s="45">
        <f t="shared" si="0"/>
        <v>50000</v>
      </c>
      <c r="G40" s="35" t="s">
        <v>0</v>
      </c>
      <c r="H40" s="26"/>
    </row>
    <row r="41" spans="1:8" s="150" customFormat="1" x14ac:dyDescent="0.25">
      <c r="A41" s="26"/>
      <c r="B41" s="109" t="s">
        <v>73</v>
      </c>
      <c r="C41" s="167"/>
      <c r="D41" s="168"/>
      <c r="E41" s="169"/>
      <c r="F41" s="46">
        <f>SUMIF(C8:C40,"2015",F8:F40)</f>
        <v>776133.33333333326</v>
      </c>
      <c r="G41" s="47" t="s">
        <v>0</v>
      </c>
      <c r="H41" s="26"/>
    </row>
    <row r="42" spans="1:8" s="150" customFormat="1" x14ac:dyDescent="0.25">
      <c r="A42" s="26"/>
      <c r="B42" s="107" t="s">
        <v>134</v>
      </c>
      <c r="C42" s="170"/>
      <c r="D42" s="171"/>
      <c r="E42" s="172"/>
      <c r="F42" s="46">
        <f>SUMIF(C8:C40,"2016",F8:F40)</f>
        <v>1226250</v>
      </c>
      <c r="G42" s="47" t="s">
        <v>0</v>
      </c>
      <c r="H42" s="26"/>
    </row>
    <row r="43" spans="1:8" s="150" customFormat="1" x14ac:dyDescent="0.25">
      <c r="A43" s="26"/>
      <c r="B43" s="50" t="s">
        <v>36</v>
      </c>
      <c r="C43" s="173"/>
      <c r="D43" s="174"/>
      <c r="E43" s="174"/>
      <c r="F43" s="48">
        <f>F41+F42</f>
        <v>2002383.3333333333</v>
      </c>
      <c r="G43" s="49" t="s">
        <v>0</v>
      </c>
      <c r="H43" s="26"/>
    </row>
    <row r="44" spans="1:8" s="150" customFormat="1" x14ac:dyDescent="0.25">
      <c r="A44" s="26"/>
      <c r="B44" s="26"/>
      <c r="C44" s="166"/>
      <c r="D44" s="26"/>
      <c r="E44" s="26"/>
      <c r="F44" s="26"/>
      <c r="G44" s="26"/>
      <c r="H44" s="26"/>
    </row>
    <row r="45" spans="1:8" s="150" customFormat="1" x14ac:dyDescent="0.25">
      <c r="A45" s="26"/>
      <c r="B45" s="26"/>
      <c r="C45" s="166"/>
      <c r="D45" s="26"/>
      <c r="E45" s="26"/>
      <c r="F45" s="26"/>
      <c r="G45" s="26"/>
      <c r="H45" s="26"/>
    </row>
    <row r="46" spans="1:8" s="150" customFormat="1" x14ac:dyDescent="0.25">
      <c r="A46" s="26"/>
      <c r="B46" s="26"/>
      <c r="C46" s="166"/>
      <c r="D46" s="26"/>
      <c r="E46" s="26"/>
      <c r="F46" s="175"/>
      <c r="G46" s="175"/>
      <c r="H46" s="2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t="12" hidden="1" customHeight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FFV Spildevand AS</v>
      </c>
      <c r="B1" s="56"/>
      <c r="C1" s="56"/>
      <c r="D1" s="178"/>
      <c r="E1" s="56"/>
    </row>
    <row r="2" spans="1:5" x14ac:dyDescent="0.25">
      <c r="A2" s="222" t="str">
        <f>'1. Forside'!A2</f>
        <v>S020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202</v>
      </c>
      <c r="C8" s="51">
        <v>122700</v>
      </c>
      <c r="D8" s="182" t="s">
        <v>0</v>
      </c>
      <c r="E8" s="56"/>
    </row>
    <row r="9" spans="1:5" x14ac:dyDescent="0.25">
      <c r="A9" s="56"/>
      <c r="B9" s="207" t="s">
        <v>203</v>
      </c>
      <c r="C9" s="51">
        <v>1142062</v>
      </c>
      <c r="D9" s="182" t="s">
        <v>0</v>
      </c>
      <c r="E9" s="56"/>
    </row>
    <row r="10" spans="1:5" x14ac:dyDescent="0.25">
      <c r="A10" s="56"/>
      <c r="B10" s="207"/>
      <c r="C10" s="51"/>
      <c r="D10" s="182" t="s">
        <v>0</v>
      </c>
      <c r="E10" s="56"/>
    </row>
    <row r="11" spans="1:5" x14ac:dyDescent="0.25">
      <c r="A11" s="56"/>
      <c r="B11" s="207"/>
      <c r="C11" s="51"/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1297762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118000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11000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129000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1425835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1838000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-412165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2015-09-25T08:30:07Z</dcterms:modified>
</cp:coreProperties>
</file>