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65" windowWidth="20535" windowHeight="11760" tabRatio="885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39" i="2" l="1"/>
  <c r="F40" i="2"/>
  <c r="F41" i="2"/>
  <c r="C9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42" i="2"/>
  <c r="E31" i="19" l="1"/>
  <c r="C36" i="19" l="1"/>
  <c r="E36" i="19" s="1"/>
  <c r="F40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2" i="8" l="1"/>
  <c r="C9" i="9"/>
  <c r="C15" i="8" s="1"/>
  <c r="E29" i="19"/>
  <c r="C14" i="16"/>
  <c r="C8" i="8" s="1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C26" i="8" s="1"/>
  <c r="F8" i="2" l="1"/>
  <c r="F8" i="7"/>
  <c r="F39" i="7" s="1"/>
  <c r="F43" i="2" l="1"/>
  <c r="C9" i="10" s="1"/>
  <c r="C15" i="11" l="1"/>
  <c r="C29" i="8" s="1"/>
  <c r="C15" i="13"/>
  <c r="C27" i="8" s="1"/>
  <c r="C15" i="4"/>
  <c r="C25" i="8" s="1"/>
  <c r="C23" i="3"/>
  <c r="C23" i="8" s="1"/>
  <c r="F41" i="7"/>
  <c r="C18" i="8" s="1"/>
  <c r="C17" i="3"/>
  <c r="C22" i="8" s="1"/>
  <c r="C11" i="3"/>
  <c r="C21" i="8" s="1"/>
  <c r="C24" i="8"/>
  <c r="C10" i="10"/>
  <c r="C17" i="8" s="1"/>
  <c r="F45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<sst xmlns="http://schemas.openxmlformats.org/spreadsheetml/2006/main" count="555" uniqueCount="243">
  <si>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</si>
  <si>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</si>
  <si>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</si>
  <si>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</si>
  <si>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</si>
  <si>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</si>
  <si>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</si>
  <si>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</si>
  <si>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</si>
  <si>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</si>
  <si>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</si>
  <si>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</si>
  <si>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</si>
  <si>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</si>
  <si>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</si>
  <si>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</si>
  <si>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</si>
  <si>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</si>
  <si>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</si>
  <si>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</si>
  <si>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</si>
  <si>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</si>
  <si>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</si>
  <si>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</si>
  <si>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</si>
  <si>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</si>
  <si>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</si>
  <si>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</si>
  <si>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</si>
  <si>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</si>
  <si>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</si>
  <si>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</si>
  <si>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</si>
  <si>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</si>
  <si>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</si>
  <si>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</si>
  <si>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</si>
  <si>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</si>
  <si>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</si>
  <si>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</si>
  <si>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</si>
  <si>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</si>
  <si>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</si>
  <si>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</si>
  <si>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</si>
  <si>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</si>
  <si>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</si>
  <si>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</si>
  <si>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</si>
  <si>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</si>
  <si>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</si>
  <si>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</si>
  <si>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</si>
  <si>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</si>
  <si>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</si>
  <si>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</si>
  <si>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</si>
  <si>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</si>
  <si>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</si>
  <si>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</si>
  <si>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</si>
  <si>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</si>
  <si>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</si>
  <si>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</si>
  <si>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</si>
  <si>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</si>
  <si>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</si>
  <si>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</si>
  <si>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</si>
  <si>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</si>
  <si>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</si>
  <si>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</si>
  <si>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</si>
  <si>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</si>
  <si>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</si>
  <si>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</si>
  <si>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</si>
  <si>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</si>
  <si>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</si>
  <si>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</si>
  <si>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</si>
  <si>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</si>
  <si>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</si>
  <si>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</si>
  <si>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</si>
  <si>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</si>
  <si>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</si>
  <si>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</si>
  <si>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</si>
  <si>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</si>
  <si>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</si>
  <si>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</si>
  <si>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</si>
  <si>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</si>
  <si>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</si>
  <si>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</si>
  <si>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</si>
  <si>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</si>
  <si>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</si>
  <si>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</si>
  <si>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</si>
  <si>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</si>
  <si>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</si>
  <si>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</si>
  <si>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</si>
  <si>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</si>
  <si>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</si>
  <si>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</si>
  <si>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</si>
  <si>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</si>
  <si>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</si>
  <si>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</si>
  <si>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</si>
  <si>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</si>
  <si>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</si>
  <si>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</si>
  <si>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</si>
  <si>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</si>
  <si>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</si>
  <si>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</si>
  <si>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</si>
  <si>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</si>
  <si>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</si>
  <si>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</si>
  <si>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</si>
  <si>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</si>
  <si>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</si>
  <si>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</si>
  <si>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</si>
  <si>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</si>
  <si>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</si>
  <si>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</si>
  <si>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</si>
  <si>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</si>
  <si>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</si>
  <si>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</si>
  <si>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</si>
  <si>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</si>
  <si>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</si>
  <si>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</si>
  <si>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</si>
  <si>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</si>
  <si>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</si>
  <si>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</si>
  <si>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</si>
  <si>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</si>
  <si>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</si>
  <si>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</si>
  <si>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</si>
  <si>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</si>
  <si>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</si>
  <si>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</si>
  <si>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</si>
  <si>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</si>
  <si>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</si>
  <si>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</si>
  <si>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</si>
  <si>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</si>
  <si>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</si>
  <si>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</si>
  <si>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</si>
  <si>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</si>
  <si>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</si>
  <si>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</si>
  <si>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</si>
  <si>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</si>
  <si>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</si>
  <si>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</si>
  <si>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</si>
  <si>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</si>
  <si>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</si>
  <si>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</si>
  <si>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</si>
  <si>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</si>
  <si>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</si>
  <si>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</si>
  <si>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</si>
  <si>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</si>
  <si>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</si>
  <si>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</si>
  <si>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</si>
  <si>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</si>
  <si>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</si>
  <si>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</si>
  <si>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</si>
  <si>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</si>
  <si>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</si>
  <si>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</si>
  <si>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Oversvømmelsesområde Kratbjerg (2015)</t>
  </si>
  <si>
    <t>Pumpeinstallation Miljøklasse A (600-1.000 l/s) - Mek/EL</t>
  </si>
  <si>
    <t>Pumpeinstallation Miljøklasse A (600-1.000 l/s) - SRO</t>
  </si>
  <si>
    <t xml:space="preserve">Ø 200 mm &lt; Ledningsnet ≤ Ø 500 mm </t>
  </si>
  <si>
    <t xml:space="preserve">Ledningsnet ≤ Ø 200 mm </t>
  </si>
  <si>
    <t>Ø 500 mm &lt; Ledningsnet ≤ Ø 800 mm</t>
  </si>
  <si>
    <t>Brønde</t>
  </si>
  <si>
    <t>Stik</t>
  </si>
  <si>
    <t>Strømpeforing ≤ Ø 200 mm</t>
  </si>
  <si>
    <t>Strømpeforing Ø 200 mm &lt; Ledningsnet ≤ Ø 500 mm</t>
  </si>
  <si>
    <t>Pumpeinstallation Miljøklasse A (100-300 l/s) - Mek/EL</t>
  </si>
  <si>
    <t>Pumpeinstallation Miljøklasse A (100-300 l/s) - SRO</t>
  </si>
  <si>
    <t>Pumpestationer i brønde (&lt; 6,25 m2), Mek/EL</t>
  </si>
  <si>
    <t>Ø 800 mm &lt; Ledningsnet ≤ Ø 1000 mm</t>
  </si>
  <si>
    <t>Sand- og fedtfang, Kontruktioner</t>
  </si>
  <si>
    <t>Sand- og fedtfang, Mek/EL</t>
  </si>
  <si>
    <t>Beluftningstanke, Konstruktioner</t>
  </si>
  <si>
    <t>Indløb med riste, Konstruktioner</t>
  </si>
  <si>
    <t>Indløb med riste, Mek/EL</t>
  </si>
  <si>
    <t>Beluftningstanke, Mek/EL</t>
  </si>
  <si>
    <t>Efterklaringstanke, Mek/El</t>
  </si>
  <si>
    <t>Slutafvanding, slam - lavteknologisk (slambede), Mek/EL</t>
  </si>
  <si>
    <t>Slutafvanding, slam - lavteknologisk (slambede), Konstruktioner</t>
  </si>
  <si>
    <t>Strømpeforing Ø 500 mm &lt; Ledningsnet ≤ Ø 800 mm</t>
  </si>
  <si>
    <t>2014</t>
  </si>
  <si>
    <t>20</t>
  </si>
  <si>
    <t>10</t>
  </si>
  <si>
    <t>75</t>
  </si>
  <si>
    <t>50</t>
  </si>
  <si>
    <t>8</t>
  </si>
  <si>
    <t>60</t>
  </si>
  <si>
    <t>5</t>
  </si>
  <si>
    <t>Målere</t>
  </si>
  <si>
    <t>Hydraulisk model</t>
  </si>
  <si>
    <t>Online Styring SRO</t>
  </si>
  <si>
    <t>Målere og el til Online Styring</t>
  </si>
  <si>
    <t>Sandcontainer</t>
  </si>
  <si>
    <t>Brønscanning/Ledningsreg.</t>
  </si>
  <si>
    <t>Småmaskiner</t>
  </si>
  <si>
    <t>Indløb med riste, SRO</t>
  </si>
  <si>
    <t>Slamsugere</t>
  </si>
  <si>
    <t>Pumpestationer i brønde (&lt; 6,25 m2), Konstruktioner</t>
  </si>
  <si>
    <t>Pumpestationer i brønde (&lt; 6,25 m2), SRO</t>
  </si>
  <si>
    <t>Indløb-/udløbsarrangement</t>
  </si>
  <si>
    <t>Jordbassin Klasse A</t>
  </si>
  <si>
    <t>Ejendomsskatter</t>
  </si>
  <si>
    <t>Spildevandsafgift</t>
  </si>
  <si>
    <t>Køb af ydelser og produkter, der er omfattet af prisloftreguleringen, hos et andet selskab</t>
  </si>
  <si>
    <t xml:space="preserve">Klimatilpasning (Usserød Å) </t>
  </si>
  <si>
    <t>Sporing af fejlkoblinger</t>
  </si>
  <si>
    <t>Udskiftning af brønddæksler</t>
  </si>
  <si>
    <t>Porte, vinduer og døre</t>
  </si>
  <si>
    <t>Fredensborg Spildevand AS</t>
  </si>
  <si>
    <t>S022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</si>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</sst>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left" wrapText="1"/>
      <protection locked="0"/>
    </xf>
    <xf numFmtId="3" fontId="10" fillId="0" borderId="22" xfId="0" applyNumberFormat="1" applyFont="1" applyBorder="1" applyAlignment="1" applyProtection="1"/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240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241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31" t="s">
        <v>58</v>
      </c>
      <c r="E8" s="231"/>
      <c r="F8" s="231"/>
      <c r="G8" s="123"/>
      <c r="H8" s="123"/>
      <c r="I8" s="123"/>
    </row>
    <row r="9" spans="1:9" x14ac:dyDescent="0.25">
      <c r="A9" s="121"/>
      <c r="B9" s="121"/>
      <c r="C9" s="121"/>
      <c r="D9" s="242" t="s">
        <v>107</v>
      </c>
      <c r="E9" s="242"/>
      <c r="F9" s="242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2" t="s">
        <v>59</v>
      </c>
      <c r="E13" s="232"/>
      <c r="F13" s="23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3" t="s">
        <v>60</v>
      </c>
      <c r="E16" s="234"/>
      <c r="F16" s="235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6" t="s">
        <v>2</v>
      </c>
      <c r="E17" s="237"/>
      <c r="F17" s="238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6" t="s">
        <v>132</v>
      </c>
      <c r="E18" s="237"/>
      <c r="F18" s="238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9" t="s">
        <v>44</v>
      </c>
      <c r="E19" s="240"/>
      <c r="F19" s="241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9" t="s">
        <v>61</v>
      </c>
      <c r="E20" s="240"/>
      <c r="F20" s="241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9" t="s">
        <v>88</v>
      </c>
      <c r="E21" s="240"/>
      <c r="F21" s="241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9" t="s">
        <v>62</v>
      </c>
      <c r="E22" s="240"/>
      <c r="F22" s="241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61" t="s">
        <v>42</v>
      </c>
      <c r="E23" s="262"/>
      <c r="F23" s="263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8" t="s">
        <v>63</v>
      </c>
      <c r="E24" s="259"/>
      <c r="F24" s="260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5" t="s">
        <v>64</v>
      </c>
      <c r="E25" s="256"/>
      <c r="F25" s="257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2" t="s">
        <v>43</v>
      </c>
      <c r="E26" s="253"/>
      <c r="F26" s="254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9" t="s">
        <v>65</v>
      </c>
      <c r="E27" s="250"/>
      <c r="F27" s="251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3" t="s">
        <v>142</v>
      </c>
      <c r="E28" s="244"/>
      <c r="F28" s="245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6" t="s">
        <v>143</v>
      </c>
      <c r="E29" s="247"/>
      <c r="F29" s="248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Fredensborg Spildevand AS</v>
      </c>
      <c r="B1" s="56"/>
      <c r="C1" s="56"/>
      <c r="D1" s="56"/>
      <c r="E1" s="56"/>
    </row>
    <row r="2" spans="1:5" x14ac:dyDescent="0.25">
      <c r="A2" s="222" t="str">
        <f>'1. Forside'!A2</f>
        <v>S022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7" t="s">
        <v>122</v>
      </c>
      <c r="C4" s="267"/>
      <c r="D4" s="267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236</v>
      </c>
      <c r="C7" s="51">
        <v>508000</v>
      </c>
      <c r="D7" s="191" t="s">
        <v>0</v>
      </c>
      <c r="E7" s="56"/>
    </row>
    <row r="8" spans="1:5" x14ac:dyDescent="0.25">
      <c r="A8" s="56"/>
      <c r="B8" s="213" t="s">
        <v>237</v>
      </c>
      <c r="C8" s="51">
        <v>1000000</v>
      </c>
      <c r="D8" s="191" t="s">
        <v>0</v>
      </c>
      <c r="E8" s="56"/>
    </row>
    <row r="9" spans="1:5" x14ac:dyDescent="0.25">
      <c r="A9" s="56"/>
      <c r="B9" s="54" t="s">
        <v>36</v>
      </c>
      <c r="C9" s="55">
        <f>SUM(C7:C8)</f>
        <v>1508000</v>
      </c>
      <c r="D9" s="192" t="s">
        <v>0</v>
      </c>
      <c r="E9" s="56"/>
    </row>
    <row r="10" spans="1:5" x14ac:dyDescent="0.25">
      <c r="A10" s="56"/>
      <c r="B10" s="56"/>
      <c r="C10" s="183"/>
      <c r="D10" s="56"/>
      <c r="E10" s="56"/>
    </row>
    <row r="11" spans="1:5" x14ac:dyDescent="0.25">
      <c r="A11" s="56"/>
      <c r="B11" s="56"/>
      <c r="C11" s="183"/>
      <c r="D11" s="56"/>
      <c r="E11" s="56"/>
    </row>
    <row r="12" spans="1:5" ht="27.2" customHeight="1" x14ac:dyDescent="0.25">
      <c r="A12" s="56"/>
      <c r="B12" s="20" t="s">
        <v>151</v>
      </c>
      <c r="C12" s="193"/>
      <c r="D12" s="190"/>
      <c r="E12" s="56"/>
    </row>
    <row r="13" spans="1:5" ht="16.7" customHeight="1" x14ac:dyDescent="0.25">
      <c r="A13" s="56"/>
      <c r="B13" s="108" t="s">
        <v>152</v>
      </c>
      <c r="C13" s="19">
        <v>0</v>
      </c>
      <c r="D13" s="153" t="s">
        <v>0</v>
      </c>
      <c r="E13" s="56"/>
    </row>
    <row r="14" spans="1:5" ht="16.7" customHeight="1" x14ac:dyDescent="0.25">
      <c r="A14" s="56"/>
      <c r="B14" s="108" t="s">
        <v>153</v>
      </c>
      <c r="C14" s="40">
        <v>0</v>
      </c>
      <c r="D14" s="153" t="s">
        <v>0</v>
      </c>
      <c r="E14" s="56"/>
    </row>
    <row r="15" spans="1:5" x14ac:dyDescent="0.25">
      <c r="A15" s="56"/>
      <c r="B15" s="28" t="s">
        <v>154</v>
      </c>
      <c r="C15" s="55">
        <f>C13-C14</f>
        <v>0</v>
      </c>
      <c r="D15" s="155" t="s">
        <v>0</v>
      </c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hidden="1" x14ac:dyDescent="0.25">
      <c r="B19" s="195"/>
      <c r="E19" s="196"/>
    </row>
    <row r="20" spans="1:5" ht="15.75" hidden="1" x14ac:dyDescent="0.25">
      <c r="B20" s="196"/>
      <c r="C20" s="196"/>
    </row>
    <row r="21" spans="1:5" ht="15.75" hidden="1" x14ac:dyDescent="0.25">
      <c r="B21" s="196"/>
      <c r="E21" s="196"/>
    </row>
    <row r="22" spans="1:5" ht="15.75" hidden="1" x14ac:dyDescent="0.25">
      <c r="B22" s="196"/>
      <c r="D22" s="196"/>
    </row>
    <row r="23" spans="1:5" ht="15.75" hidden="1" x14ac:dyDescent="0.25">
      <c r="B23" s="196"/>
      <c r="C23" s="196"/>
    </row>
    <row r="24" spans="1:5" ht="15.75" hidden="1" x14ac:dyDescent="0.25">
      <c r="B24" s="196"/>
      <c r="C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5"/>
      <c r="C28" s="195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5"/>
    </row>
    <row r="64" spans="2:2" hidden="1" x14ac:dyDescent="0.25"/>
    <row r="65" spans="1:5" hidden="1" x14ac:dyDescent="0.25"/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Fredensborg Spildevand AS</v>
      </c>
      <c r="B1" s="26"/>
      <c r="C1" s="26"/>
      <c r="D1" s="26"/>
      <c r="E1" s="26"/>
    </row>
    <row r="2" spans="1:5" x14ac:dyDescent="0.25">
      <c r="A2" s="223" t="str">
        <f>'1. Forside'!A2</f>
        <v>S022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7" t="s">
        <v>121</v>
      </c>
      <c r="C4" s="267"/>
      <c r="D4" s="267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4" t="s">
        <v>155</v>
      </c>
      <c r="C7" s="275"/>
      <c r="D7" s="276"/>
      <c r="E7" s="26"/>
    </row>
    <row r="8" spans="1:5" x14ac:dyDescent="0.25">
      <c r="A8" s="26"/>
      <c r="B8" s="229" t="s">
        <v>188</v>
      </c>
      <c r="C8" s="51">
        <v>194500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194500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4" t="s">
        <v>156</v>
      </c>
      <c r="C12" s="275"/>
      <c r="D12" s="276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Fredensborg Spildevand AS</v>
      </c>
      <c r="B1" s="26"/>
      <c r="C1" s="26"/>
      <c r="D1" s="26"/>
      <c r="E1" s="26"/>
    </row>
    <row r="2" spans="1:5" x14ac:dyDescent="0.25">
      <c r="A2" s="223" t="str">
        <f>'1. Forside'!A2</f>
        <v>S022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4" t="s">
        <v>120</v>
      </c>
      <c r="C4" s="264"/>
      <c r="D4" s="264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2750000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300000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2450000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2291643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2490000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-198357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Fredensborg Spildevand AS</v>
      </c>
      <c r="B1" s="26"/>
      <c r="C1" s="26"/>
      <c r="D1" s="26"/>
      <c r="E1" s="26"/>
    </row>
    <row r="2" spans="1:5" x14ac:dyDescent="0.25">
      <c r="A2" s="223" t="str">
        <f>'1. Forside'!A2</f>
        <v>S022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7" t="s">
        <v>119</v>
      </c>
      <c r="C4" s="267"/>
      <c r="D4" s="267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9213877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5435656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3778221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755644.2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0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Fredensborg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S022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4" t="s">
        <v>118</v>
      </c>
      <c r="C4" s="264"/>
      <c r="D4" s="264"/>
      <c r="E4" s="264"/>
      <c r="F4" s="264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73183365.651804358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28488854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3717503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1382717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2463667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36052741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2077811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2077811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-2210420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-32480207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-185668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-34876295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3254257</v>
      </c>
      <c r="D27" s="79" t="s">
        <v>0</v>
      </c>
      <c r="E27" s="10">
        <f>IF(C27&lt;0,0,-C27)</f>
        <v>-3254257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2444199</v>
      </c>
      <c r="D29" s="79" t="s">
        <v>0</v>
      </c>
      <c r="E29" s="10">
        <f>-C29</f>
        <v>-2444199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67484909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67484909</v>
      </c>
      <c r="D36" s="79" t="s">
        <v>0</v>
      </c>
      <c r="E36" s="10">
        <f>-C36</f>
        <v>-67484909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0.6518043577671051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Fredensborg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S022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4" t="s">
        <v>168</v>
      </c>
      <c r="C4" s="264"/>
      <c r="D4" s="264"/>
      <c r="E4" s="264"/>
      <c r="F4" s="264"/>
      <c r="G4" s="264"/>
      <c r="H4" s="264"/>
      <c r="I4" s="264"/>
      <c r="J4" s="264"/>
      <c r="K4" s="264"/>
      <c r="L4" s="264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5062897</v>
      </c>
      <c r="D7" s="224" t="s">
        <v>0</v>
      </c>
      <c r="E7" s="225">
        <v>6979606</v>
      </c>
      <c r="F7" s="224" t="s">
        <v>0</v>
      </c>
      <c r="G7" s="225">
        <v>4893623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3580259</v>
      </c>
      <c r="F8" s="224" t="s">
        <v>0</v>
      </c>
      <c r="G8" s="226">
        <v>0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30">
        <v>0</v>
      </c>
      <c r="D9" s="224" t="s">
        <v>0</v>
      </c>
      <c r="E9" s="226">
        <v>3399348</v>
      </c>
      <c r="F9" s="224" t="s">
        <v>0</v>
      </c>
      <c r="G9" s="226">
        <v>2444199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5062897</v>
      </c>
      <c r="D11" s="228" t="s">
        <v>0</v>
      </c>
      <c r="E11" s="55">
        <f>C11+E7-E8-E9</f>
        <v>5062896</v>
      </c>
      <c r="F11" s="228" t="s">
        <v>0</v>
      </c>
      <c r="G11" s="55">
        <f>E11+G7-G8-G9</f>
        <v>7512320</v>
      </c>
      <c r="H11" s="228" t="s">
        <v>0</v>
      </c>
      <c r="I11" s="55">
        <f>G11+I7-I8-I9</f>
        <v>7512320</v>
      </c>
      <c r="J11" s="228" t="s">
        <v>0</v>
      </c>
      <c r="K11" s="55">
        <f>K7-K8-K9+K10+I11</f>
        <v>7512320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Fredensborg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S022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4" t="s">
        <v>106</v>
      </c>
      <c r="C4" s="264"/>
      <c r="D4" s="264"/>
      <c r="E4" s="264"/>
      <c r="F4" s="264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23012859.161914997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-87448.864815276989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-1150643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21774767.297099721</v>
      </c>
      <c r="D13" s="79" t="s">
        <v>0</v>
      </c>
      <c r="E13" s="6">
        <f>C13</f>
        <v>21774767.297099721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28377857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242</v>
      </c>
      <c r="C16" s="14">
        <f>'6. Gennemførte investeringer'!F45</f>
        <v>6126830.608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1389532.6826666663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investeringer'!F41</f>
        <v>2467333.3333333335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38361553.624000005</v>
      </c>
      <c r="D19" s="79" t="s">
        <v>0</v>
      </c>
      <c r="E19" s="8">
        <f>C19</f>
        <v>38361553.624000005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omkostninger'!C11</f>
        <v>5062500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omkostninger'!C17</f>
        <v>110000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omkostninger'!C23</f>
        <v>972507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servicemål'!C9</f>
        <v>1508000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servicemål'!C15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194500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2450000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-198357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10099150</v>
      </c>
      <c r="D30" s="79" t="s">
        <v>0</v>
      </c>
      <c r="E30" s="6">
        <f>C30</f>
        <v>10099150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755644.2</v>
      </c>
      <c r="D32" s="79" t="s">
        <v>0</v>
      </c>
      <c r="E32" s="10">
        <f>C32</f>
        <v>755644.2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0.6518043577671051</v>
      </c>
      <c r="D34" s="79" t="s">
        <v>0</v>
      </c>
      <c r="E34" s="12">
        <f>C34</f>
        <v>0.6518043577671051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70991115.772904083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1688332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42.048078087072973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Fredensborg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S022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4" t="s">
        <v>128</v>
      </c>
      <c r="C4" s="264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23012859.161914997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23012859.161914997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23012859.161914997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-87448.864815276989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Fredensborg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4" t="s">
        <v>127</v>
      </c>
      <c r="C4" s="264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11211864.983684985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22925410.297099721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23012859.161914997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8876059.7787506133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1150643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Fredensborg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S022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4" t="s">
        <v>126</v>
      </c>
      <c r="C4" s="264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1203202503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28377857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28377857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28"/>
  <sheetViews>
    <sheetView view="pageLayout" topLeftCell="A19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Fredensborg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S022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5" t="s">
        <v>130</v>
      </c>
      <c r="C4" s="265"/>
      <c r="D4" s="265"/>
      <c r="E4" s="265"/>
      <c r="F4" s="265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6" t="s">
        <v>52</v>
      </c>
      <c r="G7" s="266"/>
      <c r="H7" s="26"/>
    </row>
    <row r="8" spans="1:8" s="150" customFormat="1" x14ac:dyDescent="0.25">
      <c r="A8" s="26"/>
      <c r="B8" s="29" t="s">
        <v>189</v>
      </c>
      <c r="C8" s="30" t="s">
        <v>212</v>
      </c>
      <c r="D8" s="31" t="s">
        <v>213</v>
      </c>
      <c r="E8" s="32">
        <v>438934</v>
      </c>
      <c r="F8" s="34">
        <f t="shared" ref="F8" si="0">E8/D8</f>
        <v>21946.7</v>
      </c>
      <c r="G8" s="35" t="s">
        <v>0</v>
      </c>
      <c r="H8" s="26"/>
    </row>
    <row r="9" spans="1:8" s="150" customFormat="1" x14ac:dyDescent="0.25">
      <c r="A9" s="26"/>
      <c r="B9" s="29" t="s">
        <v>190</v>
      </c>
      <c r="C9" s="30" t="s">
        <v>212</v>
      </c>
      <c r="D9" s="31" t="s">
        <v>214</v>
      </c>
      <c r="E9" s="32">
        <v>109881</v>
      </c>
      <c r="F9" s="34">
        <f t="shared" ref="F9:F42" si="1">E9/D9</f>
        <v>10988.1</v>
      </c>
      <c r="G9" s="35" t="s">
        <v>0</v>
      </c>
      <c r="H9" s="26"/>
    </row>
    <row r="10" spans="1:8" s="150" customFormat="1" x14ac:dyDescent="0.25">
      <c r="A10" s="26"/>
      <c r="B10" s="29" t="s">
        <v>191</v>
      </c>
      <c r="C10" s="30" t="s">
        <v>212</v>
      </c>
      <c r="D10" s="31" t="s">
        <v>215</v>
      </c>
      <c r="E10" s="32">
        <v>1308067</v>
      </c>
      <c r="F10" s="34">
        <f t="shared" si="1"/>
        <v>17440.893333333333</v>
      </c>
      <c r="G10" s="35" t="s">
        <v>0</v>
      </c>
      <c r="H10" s="26"/>
    </row>
    <row r="11" spans="1:8" s="150" customFormat="1" x14ac:dyDescent="0.25">
      <c r="A11" s="26"/>
      <c r="B11" s="29" t="s">
        <v>192</v>
      </c>
      <c r="C11" s="30" t="s">
        <v>212</v>
      </c>
      <c r="D11" s="31" t="s">
        <v>215</v>
      </c>
      <c r="E11" s="32">
        <v>889141</v>
      </c>
      <c r="F11" s="34">
        <f t="shared" si="1"/>
        <v>11855.213333333333</v>
      </c>
      <c r="G11" s="35" t="s">
        <v>0</v>
      </c>
      <c r="H11" s="26"/>
    </row>
    <row r="12" spans="1:8" s="150" customFormat="1" x14ac:dyDescent="0.25">
      <c r="A12" s="26"/>
      <c r="B12" s="29" t="s">
        <v>193</v>
      </c>
      <c r="C12" s="30" t="s">
        <v>212</v>
      </c>
      <c r="D12" s="31" t="s">
        <v>215</v>
      </c>
      <c r="E12" s="32">
        <v>205327</v>
      </c>
      <c r="F12" s="34">
        <f t="shared" si="1"/>
        <v>2737.6933333333332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 t="s">
        <v>212</v>
      </c>
      <c r="D13" s="31" t="s">
        <v>215</v>
      </c>
      <c r="E13" s="32">
        <v>1318354</v>
      </c>
      <c r="F13" s="34">
        <f t="shared" si="1"/>
        <v>17578.053333333333</v>
      </c>
      <c r="G13" s="35" t="s">
        <v>0</v>
      </c>
      <c r="H13" s="26"/>
    </row>
    <row r="14" spans="1:8" s="150" customFormat="1" x14ac:dyDescent="0.25">
      <c r="A14" s="26"/>
      <c r="B14" s="29" t="s">
        <v>195</v>
      </c>
      <c r="C14" s="30" t="s">
        <v>212</v>
      </c>
      <c r="D14" s="31" t="s">
        <v>215</v>
      </c>
      <c r="E14" s="32">
        <v>1458773</v>
      </c>
      <c r="F14" s="34">
        <f t="shared" si="1"/>
        <v>19450.306666666667</v>
      </c>
      <c r="G14" s="35" t="s">
        <v>0</v>
      </c>
      <c r="H14" s="26"/>
    </row>
    <row r="15" spans="1:8" s="150" customFormat="1" x14ac:dyDescent="0.25">
      <c r="A15" s="26"/>
      <c r="B15" s="29" t="s">
        <v>196</v>
      </c>
      <c r="C15" s="30" t="s">
        <v>212</v>
      </c>
      <c r="D15" s="31" t="s">
        <v>216</v>
      </c>
      <c r="E15" s="32">
        <v>2601062</v>
      </c>
      <c r="F15" s="34">
        <f t="shared" si="1"/>
        <v>52021.24</v>
      </c>
      <c r="G15" s="35" t="s">
        <v>0</v>
      </c>
      <c r="H15" s="26"/>
    </row>
    <row r="16" spans="1:8" s="150" customFormat="1" x14ac:dyDescent="0.25">
      <c r="A16" s="26"/>
      <c r="B16" s="29" t="s">
        <v>197</v>
      </c>
      <c r="C16" s="30" t="s">
        <v>212</v>
      </c>
      <c r="D16" s="31" t="s">
        <v>216</v>
      </c>
      <c r="E16" s="32">
        <v>1954241</v>
      </c>
      <c r="F16" s="34">
        <f t="shared" si="1"/>
        <v>39084.82</v>
      </c>
      <c r="G16" s="35" t="s">
        <v>0</v>
      </c>
      <c r="H16" s="26"/>
    </row>
    <row r="17" spans="1:8" s="150" customFormat="1" x14ac:dyDescent="0.25">
      <c r="A17" s="26"/>
      <c r="B17" s="29" t="s">
        <v>198</v>
      </c>
      <c r="C17" s="30" t="s">
        <v>212</v>
      </c>
      <c r="D17" s="31" t="s">
        <v>213</v>
      </c>
      <c r="E17" s="32">
        <v>478575</v>
      </c>
      <c r="F17" s="34">
        <f t="shared" si="1"/>
        <v>23928.75</v>
      </c>
      <c r="G17" s="35" t="s">
        <v>0</v>
      </c>
      <c r="H17" s="26"/>
    </row>
    <row r="18" spans="1:8" s="150" customFormat="1" x14ac:dyDescent="0.25">
      <c r="A18" s="26"/>
      <c r="B18" s="29" t="s">
        <v>199</v>
      </c>
      <c r="C18" s="30" t="s">
        <v>212</v>
      </c>
      <c r="D18" s="31" t="s">
        <v>214</v>
      </c>
      <c r="E18" s="32">
        <v>159525</v>
      </c>
      <c r="F18" s="34">
        <f t="shared" si="1"/>
        <v>15952.5</v>
      </c>
      <c r="G18" s="35" t="s">
        <v>0</v>
      </c>
      <c r="H18" s="26"/>
    </row>
    <row r="19" spans="1:8" s="150" customFormat="1" x14ac:dyDescent="0.25">
      <c r="A19" s="26"/>
      <c r="B19" s="29" t="s">
        <v>220</v>
      </c>
      <c r="C19" s="30" t="s">
        <v>212</v>
      </c>
      <c r="D19" s="31" t="s">
        <v>217</v>
      </c>
      <c r="E19" s="32">
        <v>12815</v>
      </c>
      <c r="F19" s="34">
        <f t="shared" si="1"/>
        <v>1601.875</v>
      </c>
      <c r="G19" s="35" t="s">
        <v>0</v>
      </c>
      <c r="H19" s="26"/>
    </row>
    <row r="20" spans="1:8" s="150" customFormat="1" x14ac:dyDescent="0.25">
      <c r="A20" s="26"/>
      <c r="B20" s="29" t="s">
        <v>200</v>
      </c>
      <c r="C20" s="30" t="s">
        <v>212</v>
      </c>
      <c r="D20" s="31" t="s">
        <v>213</v>
      </c>
      <c r="E20" s="32">
        <v>1048880</v>
      </c>
      <c r="F20" s="34">
        <f t="shared" si="1"/>
        <v>52444</v>
      </c>
      <c r="G20" s="35" t="s">
        <v>0</v>
      </c>
      <c r="H20" s="26"/>
    </row>
    <row r="21" spans="1:8" s="150" customFormat="1" x14ac:dyDescent="0.25">
      <c r="A21" s="26"/>
      <c r="B21" s="29" t="s">
        <v>201</v>
      </c>
      <c r="C21" s="30" t="s">
        <v>212</v>
      </c>
      <c r="D21" s="31" t="s">
        <v>215</v>
      </c>
      <c r="E21" s="32">
        <v>605811</v>
      </c>
      <c r="F21" s="34">
        <f t="shared" si="1"/>
        <v>8077.48</v>
      </c>
      <c r="G21" s="35" t="s">
        <v>0</v>
      </c>
      <c r="H21" s="26"/>
    </row>
    <row r="22" spans="1:8" s="150" customFormat="1" x14ac:dyDescent="0.25">
      <c r="A22" s="26"/>
      <c r="B22" s="29" t="s">
        <v>202</v>
      </c>
      <c r="C22" s="30" t="s">
        <v>212</v>
      </c>
      <c r="D22" s="31" t="s">
        <v>218</v>
      </c>
      <c r="E22" s="32">
        <v>2471494</v>
      </c>
      <c r="F22" s="34">
        <f t="shared" si="1"/>
        <v>41191.566666666666</v>
      </c>
      <c r="G22" s="35" t="s">
        <v>0</v>
      </c>
      <c r="H22" s="26"/>
    </row>
    <row r="23" spans="1:8" s="150" customFormat="1" x14ac:dyDescent="0.25">
      <c r="A23" s="26"/>
      <c r="B23" s="29" t="s">
        <v>203</v>
      </c>
      <c r="C23" s="30" t="s">
        <v>212</v>
      </c>
      <c r="D23" s="31" t="s">
        <v>213</v>
      </c>
      <c r="E23" s="32">
        <v>1853621</v>
      </c>
      <c r="F23" s="34">
        <f t="shared" si="1"/>
        <v>92681.05</v>
      </c>
      <c r="G23" s="35" t="s">
        <v>0</v>
      </c>
      <c r="H23" s="26"/>
    </row>
    <row r="24" spans="1:8" s="150" customFormat="1" x14ac:dyDescent="0.25">
      <c r="A24" s="26"/>
      <c r="B24" s="29" t="s">
        <v>204</v>
      </c>
      <c r="C24" s="30" t="s">
        <v>212</v>
      </c>
      <c r="D24" s="31" t="s">
        <v>218</v>
      </c>
      <c r="E24" s="32">
        <v>88268</v>
      </c>
      <c r="F24" s="34">
        <f t="shared" si="1"/>
        <v>1471.1333333333334</v>
      </c>
      <c r="G24" s="35" t="s">
        <v>0</v>
      </c>
      <c r="H24" s="26"/>
    </row>
    <row r="25" spans="1:8" s="150" customFormat="1" x14ac:dyDescent="0.25">
      <c r="A25" s="26"/>
      <c r="B25" s="29" t="s">
        <v>205</v>
      </c>
      <c r="C25" s="30" t="s">
        <v>212</v>
      </c>
      <c r="D25" s="31" t="s">
        <v>218</v>
      </c>
      <c r="E25" s="32">
        <v>1888367</v>
      </c>
      <c r="F25" s="34">
        <f t="shared" si="1"/>
        <v>31472.783333333333</v>
      </c>
      <c r="G25" s="35" t="s">
        <v>0</v>
      </c>
      <c r="H25" s="26"/>
    </row>
    <row r="26" spans="1:8" s="150" customFormat="1" x14ac:dyDescent="0.25">
      <c r="A26" s="26"/>
      <c r="B26" s="29" t="s">
        <v>206</v>
      </c>
      <c r="C26" s="30" t="s">
        <v>212</v>
      </c>
      <c r="D26" s="31" t="s">
        <v>213</v>
      </c>
      <c r="E26" s="32">
        <v>1817005</v>
      </c>
      <c r="F26" s="34">
        <f t="shared" si="1"/>
        <v>90850.25</v>
      </c>
      <c r="G26" s="35" t="s">
        <v>0</v>
      </c>
      <c r="H26" s="26"/>
    </row>
    <row r="27" spans="1:8" s="150" customFormat="1" x14ac:dyDescent="0.25">
      <c r="A27" s="26"/>
      <c r="B27" s="29" t="s">
        <v>221</v>
      </c>
      <c r="C27" s="30" t="s">
        <v>212</v>
      </c>
      <c r="D27" s="31" t="s">
        <v>219</v>
      </c>
      <c r="E27" s="32">
        <v>1920939</v>
      </c>
      <c r="F27" s="34">
        <f t="shared" si="1"/>
        <v>384187.8</v>
      </c>
      <c r="G27" s="35" t="s">
        <v>0</v>
      </c>
      <c r="H27" s="26"/>
    </row>
    <row r="28" spans="1:8" s="150" customFormat="1" x14ac:dyDescent="0.25">
      <c r="A28" s="26"/>
      <c r="B28" s="29" t="s">
        <v>222</v>
      </c>
      <c r="C28" s="30" t="s">
        <v>212</v>
      </c>
      <c r="D28" s="31" t="s">
        <v>214</v>
      </c>
      <c r="E28" s="32">
        <v>1440720</v>
      </c>
      <c r="F28" s="34">
        <f t="shared" si="1"/>
        <v>144072</v>
      </c>
      <c r="G28" s="35" t="s">
        <v>0</v>
      </c>
      <c r="H28" s="26"/>
    </row>
    <row r="29" spans="1:8" s="150" customFormat="1" x14ac:dyDescent="0.25">
      <c r="A29" s="26"/>
      <c r="B29" s="29" t="s">
        <v>223</v>
      </c>
      <c r="C29" s="30" t="s">
        <v>212</v>
      </c>
      <c r="D29" s="31" t="s">
        <v>213</v>
      </c>
      <c r="E29" s="32">
        <v>460910</v>
      </c>
      <c r="F29" s="34">
        <f t="shared" si="1"/>
        <v>23045.5</v>
      </c>
      <c r="G29" s="35" t="s">
        <v>0</v>
      </c>
      <c r="H29" s="26"/>
    </row>
    <row r="30" spans="1:8" s="150" customFormat="1" x14ac:dyDescent="0.25">
      <c r="A30" s="26"/>
      <c r="B30" s="29" t="s">
        <v>207</v>
      </c>
      <c r="C30" s="30" t="s">
        <v>212</v>
      </c>
      <c r="D30" s="31" t="s">
        <v>213</v>
      </c>
      <c r="E30" s="32">
        <v>42582</v>
      </c>
      <c r="F30" s="34">
        <f t="shared" si="1"/>
        <v>2129.1</v>
      </c>
      <c r="G30" s="35" t="s">
        <v>0</v>
      </c>
      <c r="H30" s="26"/>
    </row>
    <row r="31" spans="1:8" s="150" customFormat="1" x14ac:dyDescent="0.25">
      <c r="A31" s="26"/>
      <c r="B31" s="29" t="s">
        <v>224</v>
      </c>
      <c r="C31" s="30" t="s">
        <v>212</v>
      </c>
      <c r="D31" s="31" t="s">
        <v>213</v>
      </c>
      <c r="E31" s="32">
        <v>20449.259999999998</v>
      </c>
      <c r="F31" s="34">
        <f t="shared" si="1"/>
        <v>1022.463</v>
      </c>
      <c r="G31" s="35" t="s">
        <v>0</v>
      </c>
      <c r="H31" s="26"/>
    </row>
    <row r="32" spans="1:8" s="150" customFormat="1" x14ac:dyDescent="0.25">
      <c r="A32" s="26"/>
      <c r="B32" s="29" t="s">
        <v>208</v>
      </c>
      <c r="C32" s="30" t="s">
        <v>212</v>
      </c>
      <c r="D32" s="31" t="s">
        <v>213</v>
      </c>
      <c r="E32" s="32">
        <v>199730</v>
      </c>
      <c r="F32" s="34">
        <f t="shared" si="1"/>
        <v>9986.5</v>
      </c>
      <c r="G32" s="35" t="s">
        <v>0</v>
      </c>
      <c r="H32" s="26"/>
    </row>
    <row r="33" spans="1:8" s="150" customFormat="1" x14ac:dyDescent="0.25">
      <c r="A33" s="26"/>
      <c r="B33" s="29" t="s">
        <v>209</v>
      </c>
      <c r="C33" s="30" t="s">
        <v>212</v>
      </c>
      <c r="D33" s="31" t="s">
        <v>213</v>
      </c>
      <c r="E33" s="32">
        <v>306813</v>
      </c>
      <c r="F33" s="34">
        <f t="shared" si="1"/>
        <v>15340.65</v>
      </c>
      <c r="G33" s="35" t="s">
        <v>0</v>
      </c>
      <c r="H33" s="26"/>
    </row>
    <row r="34" spans="1:8" s="150" customFormat="1" x14ac:dyDescent="0.25">
      <c r="A34" s="26"/>
      <c r="B34" s="29" t="s">
        <v>225</v>
      </c>
      <c r="C34" s="30" t="s">
        <v>212</v>
      </c>
      <c r="D34" s="31" t="s">
        <v>219</v>
      </c>
      <c r="E34" s="32">
        <v>623436</v>
      </c>
      <c r="F34" s="34">
        <f t="shared" si="1"/>
        <v>124687.2</v>
      </c>
      <c r="G34" s="35" t="s">
        <v>0</v>
      </c>
      <c r="H34" s="26"/>
    </row>
    <row r="35" spans="1:8" s="150" customFormat="1" x14ac:dyDescent="0.25">
      <c r="A35" s="26"/>
      <c r="B35" s="29" t="s">
        <v>210</v>
      </c>
      <c r="C35" s="30" t="s">
        <v>212</v>
      </c>
      <c r="D35" s="31" t="s">
        <v>218</v>
      </c>
      <c r="E35" s="32">
        <v>5939643</v>
      </c>
      <c r="F35" s="34">
        <f t="shared" si="1"/>
        <v>98994.05</v>
      </c>
      <c r="G35" s="35" t="s">
        <v>0</v>
      </c>
      <c r="H35" s="26"/>
    </row>
    <row r="36" spans="1:8" s="150" customFormat="1" x14ac:dyDescent="0.25">
      <c r="A36" s="26"/>
      <c r="B36" s="29" t="s">
        <v>209</v>
      </c>
      <c r="C36" s="30" t="s">
        <v>212</v>
      </c>
      <c r="D36" s="31" t="s">
        <v>213</v>
      </c>
      <c r="E36" s="32">
        <v>186858</v>
      </c>
      <c r="F36" s="34">
        <f t="shared" si="1"/>
        <v>9342.9</v>
      </c>
      <c r="G36" s="35" t="s">
        <v>0</v>
      </c>
      <c r="H36" s="26"/>
    </row>
    <row r="37" spans="1:8" s="150" customFormat="1" x14ac:dyDescent="0.25">
      <c r="A37" s="26"/>
      <c r="B37" s="29" t="s">
        <v>211</v>
      </c>
      <c r="C37" s="30" t="s">
        <v>212</v>
      </c>
      <c r="D37" s="31" t="s">
        <v>216</v>
      </c>
      <c r="E37" s="32">
        <v>83351</v>
      </c>
      <c r="F37" s="34">
        <f t="shared" si="1"/>
        <v>1667.02</v>
      </c>
      <c r="G37" s="35" t="s">
        <v>0</v>
      </c>
      <c r="H37" s="26"/>
    </row>
    <row r="38" spans="1:8" s="150" customFormat="1" x14ac:dyDescent="0.25">
      <c r="A38" s="26"/>
      <c r="B38" s="29" t="s">
        <v>203</v>
      </c>
      <c r="C38" s="30" t="s">
        <v>212</v>
      </c>
      <c r="D38" s="31" t="s">
        <v>213</v>
      </c>
      <c r="E38" s="32">
        <v>64197</v>
      </c>
      <c r="F38" s="34">
        <f t="shared" si="1"/>
        <v>3209.85</v>
      </c>
      <c r="G38" s="35" t="s">
        <v>0</v>
      </c>
      <c r="H38" s="26"/>
    </row>
    <row r="39" spans="1:8" s="150" customFormat="1" x14ac:dyDescent="0.25">
      <c r="A39" s="26"/>
      <c r="B39" s="29" t="s">
        <v>239</v>
      </c>
      <c r="C39" s="30">
        <v>2014</v>
      </c>
      <c r="D39" s="31">
        <v>20</v>
      </c>
      <c r="E39" s="32">
        <v>473536</v>
      </c>
      <c r="F39" s="34">
        <f t="shared" ref="F39:F41" si="2">E39/D39</f>
        <v>23676.799999999999</v>
      </c>
      <c r="G39" s="35" t="s">
        <v>0</v>
      </c>
      <c r="H39" s="26"/>
    </row>
    <row r="40" spans="1:8" s="150" customFormat="1" x14ac:dyDescent="0.25">
      <c r="A40" s="26"/>
      <c r="B40" s="29" t="s">
        <v>238</v>
      </c>
      <c r="C40" s="30">
        <v>2014</v>
      </c>
      <c r="D40" s="31">
        <v>20</v>
      </c>
      <c r="E40" s="32">
        <v>2311508</v>
      </c>
      <c r="F40" s="34">
        <f t="shared" si="2"/>
        <v>115575.4</v>
      </c>
      <c r="G40" s="35" t="s">
        <v>0</v>
      </c>
      <c r="H40" s="26"/>
    </row>
    <row r="41" spans="1:8" s="150" customFormat="1" x14ac:dyDescent="0.25">
      <c r="A41" s="26"/>
      <c r="B41" s="29" t="s">
        <v>194</v>
      </c>
      <c r="C41" s="30">
        <v>2014</v>
      </c>
      <c r="D41" s="31">
        <v>20</v>
      </c>
      <c r="E41" s="32">
        <v>734610</v>
      </c>
      <c r="F41" s="34">
        <f t="shared" si="2"/>
        <v>36730.5</v>
      </c>
      <c r="G41" s="35" t="s">
        <v>0</v>
      </c>
      <c r="H41" s="26"/>
    </row>
    <row r="42" spans="1:8" s="150" customFormat="1" x14ac:dyDescent="0.25">
      <c r="A42" s="26"/>
      <c r="B42" s="29" t="s">
        <v>226</v>
      </c>
      <c r="C42" s="30" t="s">
        <v>212</v>
      </c>
      <c r="D42" s="31" t="s">
        <v>219</v>
      </c>
      <c r="E42" s="32">
        <v>57871</v>
      </c>
      <c r="F42" s="34">
        <f t="shared" si="1"/>
        <v>11574.2</v>
      </c>
      <c r="G42" s="35" t="s">
        <v>0</v>
      </c>
      <c r="H42" s="26"/>
    </row>
    <row r="43" spans="1:8" s="150" customFormat="1" x14ac:dyDescent="0.25">
      <c r="A43" s="26"/>
      <c r="B43" s="23" t="s">
        <v>72</v>
      </c>
      <c r="C43" s="160"/>
      <c r="D43" s="160"/>
      <c r="E43" s="160"/>
      <c r="F43" s="36">
        <f>SUM(F8:F42)</f>
        <v>1558016.3413333332</v>
      </c>
      <c r="G43" s="37" t="s">
        <v>0</v>
      </c>
      <c r="H43" s="26"/>
    </row>
    <row r="44" spans="1:8" s="150" customFormat="1" x14ac:dyDescent="0.25">
      <c r="A44" s="26"/>
      <c r="B44" s="107" t="s">
        <v>136</v>
      </c>
      <c r="C44" s="161"/>
      <c r="D44" s="161"/>
      <c r="E44" s="161"/>
      <c r="F44" s="66">
        <v>4568814.2666666666</v>
      </c>
      <c r="G44" s="37" t="s">
        <v>0</v>
      </c>
      <c r="H44" s="26"/>
    </row>
    <row r="45" spans="1:8" s="150" customFormat="1" x14ac:dyDescent="0.25">
      <c r="A45" s="26"/>
      <c r="B45" s="39" t="s">
        <v>69</v>
      </c>
      <c r="C45" s="162"/>
      <c r="D45" s="162"/>
      <c r="E45" s="163"/>
      <c r="F45" s="38">
        <f>F43+F44</f>
        <v>6126830.608</v>
      </c>
      <c r="G45" s="38" t="s">
        <v>0</v>
      </c>
      <c r="H45" s="26"/>
    </row>
    <row r="46" spans="1:8" s="150" customFormat="1" x14ac:dyDescent="0.25">
      <c r="A46" s="26"/>
      <c r="B46" s="26"/>
      <c r="C46" s="26"/>
      <c r="D46" s="26"/>
      <c r="E46" s="26"/>
      <c r="F46" s="26"/>
      <c r="G46" s="26"/>
      <c r="H46" s="26"/>
    </row>
    <row r="47" spans="1:8" s="150" customFormat="1" x14ac:dyDescent="0.25">
      <c r="A47" s="26"/>
      <c r="B47" s="26"/>
      <c r="C47" s="26"/>
      <c r="D47" s="26"/>
      <c r="E47" s="26"/>
      <c r="F47" s="26"/>
      <c r="G47" s="26"/>
      <c r="H47" s="26"/>
    </row>
    <row r="48" spans="1:8" s="150" customFormat="1" x14ac:dyDescent="0.25">
      <c r="A48" s="26"/>
      <c r="B48" s="26"/>
      <c r="C48" s="26"/>
      <c r="D48" s="26"/>
      <c r="E48" s="26"/>
      <c r="F48" s="26"/>
      <c r="G48" s="26"/>
      <c r="H48" s="26"/>
    </row>
    <row r="49" s="150" customFormat="1" hidden="1" x14ac:dyDescent="0.25"/>
    <row r="50" s="150" customFormat="1" hidden="1" x14ac:dyDescent="0.25"/>
    <row r="51" s="150" customFormat="1" hidden="1" x14ac:dyDescent="0.25"/>
    <row r="52" s="150" customFormat="1" ht="14.45" hidden="1" customHeight="1" x14ac:dyDescent="0.25"/>
    <row r="53" s="150" customFormat="1" ht="14.45" hidden="1" customHeight="1" x14ac:dyDescent="0.25"/>
    <row r="54" s="150" customFormat="1" ht="15" hidden="1" customHeight="1" x14ac:dyDescent="0.25"/>
    <row r="55" s="150" customFormat="1" ht="15" hidden="1" customHeight="1" x14ac:dyDescent="0.25"/>
    <row r="56" s="150" customFormat="1" ht="15" hidden="1" customHeight="1" x14ac:dyDescent="0.25"/>
    <row r="57" s="150" customFormat="1" ht="15" hidden="1" customHeight="1" x14ac:dyDescent="0.25"/>
    <row r="58" s="150" customFormat="1" ht="15" hidden="1" customHeight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Fredensborg Spildevand AS</v>
      </c>
      <c r="B1" s="164"/>
      <c r="C1" s="164"/>
      <c r="D1" s="164"/>
      <c r="E1" s="164"/>
    </row>
    <row r="2" spans="1:5" x14ac:dyDescent="0.25">
      <c r="A2" s="1" t="str">
        <f>'1. Forside'!A2</f>
        <v>S022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4" t="s">
        <v>125</v>
      </c>
      <c r="C4" s="264"/>
      <c r="D4" s="264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834333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892167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investeringer'!F43</f>
        <v>1558016.3413333332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1389532.6826666663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53"/>
  <sheetViews>
    <sheetView view="pageLayout" topLeftCell="A10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Fredensborg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S022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4" t="s">
        <v>124</v>
      </c>
      <c r="C4" s="264"/>
      <c r="D4" s="264"/>
      <c r="E4" s="264"/>
      <c r="F4" s="264"/>
      <c r="G4" s="264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6" t="s">
        <v>56</v>
      </c>
      <c r="G7" s="266"/>
      <c r="H7" s="26"/>
    </row>
    <row r="8" spans="1:8" s="150" customFormat="1" x14ac:dyDescent="0.25">
      <c r="A8" s="26"/>
      <c r="B8" s="29" t="s">
        <v>210</v>
      </c>
      <c r="C8" s="30">
        <v>2015</v>
      </c>
      <c r="D8" s="31">
        <v>60</v>
      </c>
      <c r="E8" s="32">
        <v>2200000</v>
      </c>
      <c r="F8" s="45">
        <f>E8/D8</f>
        <v>36666.666666666664</v>
      </c>
      <c r="G8" s="35" t="s">
        <v>0</v>
      </c>
      <c r="H8" s="26"/>
    </row>
    <row r="9" spans="1:8" s="150" customFormat="1" x14ac:dyDescent="0.25">
      <c r="A9" s="26"/>
      <c r="B9" s="29" t="s">
        <v>205</v>
      </c>
      <c r="C9" s="30">
        <v>2015</v>
      </c>
      <c r="D9" s="31">
        <v>60</v>
      </c>
      <c r="E9" s="32">
        <v>2500000</v>
      </c>
      <c r="F9" s="45">
        <f t="shared" ref="F9:F38" si="0">E9/D9</f>
        <v>41666.666666666664</v>
      </c>
      <c r="G9" s="35" t="s">
        <v>0</v>
      </c>
      <c r="H9" s="26"/>
    </row>
    <row r="10" spans="1:8" s="150" customFormat="1" x14ac:dyDescent="0.25">
      <c r="A10" s="26"/>
      <c r="B10" s="29" t="s">
        <v>206</v>
      </c>
      <c r="C10" s="30">
        <v>2015</v>
      </c>
      <c r="D10" s="31">
        <v>20</v>
      </c>
      <c r="E10" s="32">
        <v>1000000</v>
      </c>
      <c r="F10" s="45">
        <f t="shared" si="0"/>
        <v>50000</v>
      </c>
      <c r="G10" s="35" t="s">
        <v>0</v>
      </c>
      <c r="H10" s="26"/>
    </row>
    <row r="11" spans="1:8" s="150" customFormat="1" x14ac:dyDescent="0.25">
      <c r="A11" s="26"/>
      <c r="B11" s="29" t="s">
        <v>227</v>
      </c>
      <c r="C11" s="30">
        <v>2015</v>
      </c>
      <c r="D11" s="31">
        <v>10</v>
      </c>
      <c r="E11" s="32">
        <v>500000</v>
      </c>
      <c r="F11" s="45">
        <f t="shared" si="0"/>
        <v>50000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>
        <v>2015</v>
      </c>
      <c r="D12" s="31">
        <v>75</v>
      </c>
      <c r="E12" s="32">
        <v>4500000</v>
      </c>
      <c r="F12" s="45">
        <f t="shared" si="0"/>
        <v>60000</v>
      </c>
      <c r="G12" s="35" t="s">
        <v>0</v>
      </c>
      <c r="H12" s="26"/>
    </row>
    <row r="13" spans="1:8" s="150" customFormat="1" x14ac:dyDescent="0.25">
      <c r="A13" s="26"/>
      <c r="B13" s="29" t="s">
        <v>191</v>
      </c>
      <c r="C13" s="30">
        <v>2015</v>
      </c>
      <c r="D13" s="31">
        <v>75</v>
      </c>
      <c r="E13" s="32">
        <v>7000000</v>
      </c>
      <c r="F13" s="45">
        <f t="shared" si="0"/>
        <v>93333.333333333328</v>
      </c>
      <c r="G13" s="35" t="s">
        <v>0</v>
      </c>
      <c r="H13" s="26"/>
    </row>
    <row r="14" spans="1:8" s="150" customFormat="1" x14ac:dyDescent="0.25">
      <c r="A14" s="26"/>
      <c r="B14" s="29" t="s">
        <v>201</v>
      </c>
      <c r="C14" s="30">
        <v>2015</v>
      </c>
      <c r="D14" s="31">
        <v>75</v>
      </c>
      <c r="E14" s="32">
        <v>5500000</v>
      </c>
      <c r="F14" s="45">
        <f t="shared" si="0"/>
        <v>73333.333333333328</v>
      </c>
      <c r="G14" s="35" t="s">
        <v>0</v>
      </c>
      <c r="H14" s="26"/>
    </row>
    <row r="15" spans="1:8" s="150" customFormat="1" x14ac:dyDescent="0.25">
      <c r="A15" s="26"/>
      <c r="B15" s="29" t="s">
        <v>197</v>
      </c>
      <c r="C15" s="30">
        <v>2015</v>
      </c>
      <c r="D15" s="31">
        <v>50</v>
      </c>
      <c r="E15" s="32">
        <v>2000000</v>
      </c>
      <c r="F15" s="45">
        <f t="shared" si="0"/>
        <v>40000</v>
      </c>
      <c r="G15" s="35" t="s">
        <v>0</v>
      </c>
      <c r="H15" s="26"/>
    </row>
    <row r="16" spans="1:8" s="150" customFormat="1" x14ac:dyDescent="0.25">
      <c r="A16" s="26"/>
      <c r="B16" s="29" t="s">
        <v>228</v>
      </c>
      <c r="C16" s="30">
        <v>2015</v>
      </c>
      <c r="D16" s="31">
        <v>5</v>
      </c>
      <c r="E16" s="32">
        <v>4000000</v>
      </c>
      <c r="F16" s="45">
        <f t="shared" si="0"/>
        <v>800000</v>
      </c>
      <c r="G16" s="35" t="s">
        <v>0</v>
      </c>
      <c r="H16" s="26"/>
    </row>
    <row r="17" spans="1:8" s="150" customFormat="1" x14ac:dyDescent="0.25">
      <c r="A17" s="26"/>
      <c r="B17" s="29" t="s">
        <v>229</v>
      </c>
      <c r="C17" s="30">
        <v>2015</v>
      </c>
      <c r="D17" s="31">
        <v>50</v>
      </c>
      <c r="E17" s="32">
        <v>500000</v>
      </c>
      <c r="F17" s="45">
        <f t="shared" si="0"/>
        <v>10000</v>
      </c>
      <c r="G17" s="35" t="s">
        <v>0</v>
      </c>
      <c r="H17" s="26"/>
    </row>
    <row r="18" spans="1:8" s="150" customFormat="1" x14ac:dyDescent="0.25">
      <c r="A18" s="26"/>
      <c r="B18" s="29" t="s">
        <v>200</v>
      </c>
      <c r="C18" s="30">
        <v>2015</v>
      </c>
      <c r="D18" s="31">
        <v>20</v>
      </c>
      <c r="E18" s="32">
        <v>300000</v>
      </c>
      <c r="F18" s="45">
        <f t="shared" si="0"/>
        <v>15000</v>
      </c>
      <c r="G18" s="35" t="s">
        <v>0</v>
      </c>
      <c r="H18" s="26"/>
    </row>
    <row r="19" spans="1:8" s="150" customFormat="1" x14ac:dyDescent="0.25">
      <c r="A19" s="26"/>
      <c r="B19" s="29" t="s">
        <v>230</v>
      </c>
      <c r="C19" s="30">
        <v>2015</v>
      </c>
      <c r="D19" s="31">
        <v>10</v>
      </c>
      <c r="E19" s="32">
        <v>200000</v>
      </c>
      <c r="F19" s="45">
        <f t="shared" si="0"/>
        <v>20000</v>
      </c>
      <c r="G19" s="35" t="s">
        <v>0</v>
      </c>
      <c r="H19" s="26"/>
    </row>
    <row r="20" spans="1:8" s="150" customFormat="1" x14ac:dyDescent="0.25">
      <c r="A20" s="26"/>
      <c r="B20" s="29" t="s">
        <v>231</v>
      </c>
      <c r="C20" s="30">
        <v>2015</v>
      </c>
      <c r="D20" s="31">
        <v>75</v>
      </c>
      <c r="E20" s="32">
        <v>1500000</v>
      </c>
      <c r="F20" s="45">
        <f t="shared" si="0"/>
        <v>20000</v>
      </c>
      <c r="G20" s="35" t="s">
        <v>0</v>
      </c>
      <c r="H20" s="26"/>
    </row>
    <row r="21" spans="1:8" s="150" customFormat="1" x14ac:dyDescent="0.25">
      <c r="A21" s="26"/>
      <c r="B21" s="29" t="s">
        <v>232</v>
      </c>
      <c r="C21" s="30">
        <v>2015</v>
      </c>
      <c r="D21" s="31">
        <v>50</v>
      </c>
      <c r="E21" s="32">
        <v>7500000</v>
      </c>
      <c r="F21" s="45">
        <f t="shared" si="0"/>
        <v>150000</v>
      </c>
      <c r="G21" s="35" t="s">
        <v>0</v>
      </c>
      <c r="H21" s="26"/>
    </row>
    <row r="22" spans="1:8" s="150" customFormat="1" x14ac:dyDescent="0.25">
      <c r="A22" s="26"/>
      <c r="B22" s="29" t="s">
        <v>205</v>
      </c>
      <c r="C22" s="30">
        <v>2015</v>
      </c>
      <c r="D22" s="31">
        <v>20</v>
      </c>
      <c r="E22" s="32">
        <v>1000000</v>
      </c>
      <c r="F22" s="45">
        <f t="shared" si="0"/>
        <v>50000</v>
      </c>
      <c r="G22" s="35" t="s">
        <v>0</v>
      </c>
      <c r="H22" s="26"/>
    </row>
    <row r="23" spans="1:8" s="150" customFormat="1" x14ac:dyDescent="0.25">
      <c r="A23" s="26"/>
      <c r="B23" s="29" t="s">
        <v>194</v>
      </c>
      <c r="C23" s="30">
        <v>2015</v>
      </c>
      <c r="D23" s="31">
        <v>20</v>
      </c>
      <c r="E23" s="32">
        <v>1500000</v>
      </c>
      <c r="F23" s="45">
        <f t="shared" si="0"/>
        <v>75000</v>
      </c>
      <c r="G23" s="35" t="s">
        <v>0</v>
      </c>
      <c r="H23" s="26"/>
    </row>
    <row r="24" spans="1:8" s="150" customFormat="1" x14ac:dyDescent="0.25">
      <c r="A24" s="26"/>
      <c r="B24" s="29" t="s">
        <v>210</v>
      </c>
      <c r="C24" s="30">
        <v>2016</v>
      </c>
      <c r="D24" s="31">
        <v>60</v>
      </c>
      <c r="E24" s="32">
        <v>200000</v>
      </c>
      <c r="F24" s="45">
        <f t="shared" si="0"/>
        <v>3333.3333333333335</v>
      </c>
      <c r="G24" s="35" t="s">
        <v>0</v>
      </c>
      <c r="H24" s="26"/>
    </row>
    <row r="25" spans="1:8" s="150" customFormat="1" x14ac:dyDescent="0.25">
      <c r="A25" s="26"/>
      <c r="B25" s="29" t="s">
        <v>205</v>
      </c>
      <c r="C25" s="30">
        <v>2016</v>
      </c>
      <c r="D25" s="31">
        <v>20</v>
      </c>
      <c r="E25" s="32">
        <v>500000</v>
      </c>
      <c r="F25" s="45">
        <f t="shared" si="0"/>
        <v>25000</v>
      </c>
      <c r="G25" s="35" t="s">
        <v>0</v>
      </c>
      <c r="H25" s="26"/>
    </row>
    <row r="26" spans="1:8" s="150" customFormat="1" x14ac:dyDescent="0.25">
      <c r="A26" s="26"/>
      <c r="B26" s="29" t="s">
        <v>194</v>
      </c>
      <c r="C26" s="30">
        <v>2016</v>
      </c>
      <c r="D26" s="31">
        <v>20</v>
      </c>
      <c r="E26" s="32">
        <v>1500000</v>
      </c>
      <c r="F26" s="45">
        <f t="shared" si="0"/>
        <v>75000</v>
      </c>
      <c r="G26" s="35" t="s">
        <v>0</v>
      </c>
      <c r="H26" s="26"/>
    </row>
    <row r="27" spans="1:8" s="150" customFormat="1" x14ac:dyDescent="0.25">
      <c r="A27" s="26"/>
      <c r="B27" s="29" t="s">
        <v>192</v>
      </c>
      <c r="C27" s="30">
        <v>2016</v>
      </c>
      <c r="D27" s="31">
        <v>75</v>
      </c>
      <c r="E27" s="32">
        <v>3500000</v>
      </c>
      <c r="F27" s="45">
        <f t="shared" si="0"/>
        <v>46666.666666666664</v>
      </c>
      <c r="G27" s="35" t="s">
        <v>0</v>
      </c>
      <c r="H27" s="26"/>
    </row>
    <row r="28" spans="1:8" s="150" customFormat="1" x14ac:dyDescent="0.25">
      <c r="A28" s="26"/>
      <c r="B28" s="29" t="s">
        <v>191</v>
      </c>
      <c r="C28" s="30">
        <v>2016</v>
      </c>
      <c r="D28" s="31">
        <v>75</v>
      </c>
      <c r="E28" s="32">
        <v>5500000</v>
      </c>
      <c r="F28" s="45">
        <f t="shared" si="0"/>
        <v>73333.333333333328</v>
      </c>
      <c r="G28" s="35" t="s">
        <v>0</v>
      </c>
      <c r="H28" s="26"/>
    </row>
    <row r="29" spans="1:8" s="150" customFormat="1" x14ac:dyDescent="0.25">
      <c r="A29" s="26"/>
      <c r="B29" s="29" t="s">
        <v>193</v>
      </c>
      <c r="C29" s="30">
        <v>2016</v>
      </c>
      <c r="D29" s="31">
        <v>75</v>
      </c>
      <c r="E29" s="32">
        <v>3500000</v>
      </c>
      <c r="F29" s="45">
        <f t="shared" si="0"/>
        <v>46666.666666666664</v>
      </c>
      <c r="G29" s="35" t="s">
        <v>0</v>
      </c>
      <c r="H29" s="26"/>
    </row>
    <row r="30" spans="1:8" s="150" customFormat="1" x14ac:dyDescent="0.25">
      <c r="A30" s="26"/>
      <c r="B30" s="29" t="s">
        <v>201</v>
      </c>
      <c r="C30" s="30">
        <v>2016</v>
      </c>
      <c r="D30" s="31">
        <v>75</v>
      </c>
      <c r="E30" s="32">
        <v>2300000</v>
      </c>
      <c r="F30" s="45">
        <f t="shared" si="0"/>
        <v>30666.666666666668</v>
      </c>
      <c r="G30" s="35" t="s">
        <v>0</v>
      </c>
      <c r="H30" s="26"/>
    </row>
    <row r="31" spans="1:8" s="150" customFormat="1" x14ac:dyDescent="0.25">
      <c r="A31" s="26"/>
      <c r="B31" s="29" t="s">
        <v>197</v>
      </c>
      <c r="C31" s="30">
        <v>2016</v>
      </c>
      <c r="D31" s="31">
        <v>50</v>
      </c>
      <c r="E31" s="32">
        <v>2000000</v>
      </c>
      <c r="F31" s="45">
        <f t="shared" si="0"/>
        <v>40000</v>
      </c>
      <c r="G31" s="35" t="s">
        <v>0</v>
      </c>
      <c r="H31" s="26"/>
    </row>
    <row r="32" spans="1:8" s="150" customFormat="1" x14ac:dyDescent="0.25">
      <c r="A32" s="26"/>
      <c r="B32" s="29" t="s">
        <v>229</v>
      </c>
      <c r="C32" s="30">
        <v>2016</v>
      </c>
      <c r="D32" s="31">
        <v>50</v>
      </c>
      <c r="E32" s="32">
        <v>500000</v>
      </c>
      <c r="F32" s="45">
        <f t="shared" si="0"/>
        <v>10000</v>
      </c>
      <c r="G32" s="35" t="s">
        <v>0</v>
      </c>
      <c r="H32" s="26"/>
    </row>
    <row r="33" spans="1:8" s="150" customFormat="1" x14ac:dyDescent="0.25">
      <c r="A33" s="26"/>
      <c r="B33" s="29" t="s">
        <v>200</v>
      </c>
      <c r="C33" s="30">
        <v>2016</v>
      </c>
      <c r="D33" s="31">
        <v>20</v>
      </c>
      <c r="E33" s="32">
        <v>300000</v>
      </c>
      <c r="F33" s="45">
        <f t="shared" si="0"/>
        <v>15000</v>
      </c>
      <c r="G33" s="35" t="s">
        <v>0</v>
      </c>
      <c r="H33" s="26"/>
    </row>
    <row r="34" spans="1:8" s="150" customFormat="1" x14ac:dyDescent="0.25">
      <c r="A34" s="26"/>
      <c r="B34" s="29" t="s">
        <v>230</v>
      </c>
      <c r="C34" s="30">
        <v>2016</v>
      </c>
      <c r="D34" s="31">
        <v>10</v>
      </c>
      <c r="E34" s="32">
        <v>200000</v>
      </c>
      <c r="F34" s="45">
        <f t="shared" si="0"/>
        <v>20000</v>
      </c>
      <c r="G34" s="35" t="s">
        <v>0</v>
      </c>
      <c r="H34" s="26"/>
    </row>
    <row r="35" spans="1:8" s="150" customFormat="1" x14ac:dyDescent="0.25">
      <c r="A35" s="26"/>
      <c r="B35" s="29" t="s">
        <v>231</v>
      </c>
      <c r="C35" s="30">
        <v>2016</v>
      </c>
      <c r="D35" s="31">
        <v>75</v>
      </c>
      <c r="E35" s="32">
        <v>5000000</v>
      </c>
      <c r="F35" s="45">
        <f t="shared" si="0"/>
        <v>66666.666666666672</v>
      </c>
      <c r="G35" s="35" t="s">
        <v>0</v>
      </c>
      <c r="H35" s="26"/>
    </row>
    <row r="36" spans="1:8" s="150" customFormat="1" x14ac:dyDescent="0.25">
      <c r="A36" s="26"/>
      <c r="B36" s="29" t="s">
        <v>232</v>
      </c>
      <c r="C36" s="30">
        <v>2016</v>
      </c>
      <c r="D36" s="31">
        <v>50</v>
      </c>
      <c r="E36" s="32">
        <v>16500000</v>
      </c>
      <c r="F36" s="45">
        <f t="shared" si="0"/>
        <v>330000</v>
      </c>
      <c r="G36" s="35" t="s">
        <v>0</v>
      </c>
      <c r="H36" s="26"/>
    </row>
    <row r="37" spans="1:8" s="150" customFormat="1" x14ac:dyDescent="0.25">
      <c r="A37" s="26"/>
      <c r="B37" s="29" t="s">
        <v>205</v>
      </c>
      <c r="C37" s="30">
        <v>2016</v>
      </c>
      <c r="D37" s="31">
        <v>20</v>
      </c>
      <c r="E37" s="32">
        <v>500000</v>
      </c>
      <c r="F37" s="45">
        <f t="shared" si="0"/>
        <v>25000</v>
      </c>
      <c r="G37" s="35" t="s">
        <v>0</v>
      </c>
      <c r="H37" s="26"/>
    </row>
    <row r="38" spans="1:8" s="150" customFormat="1" ht="18" customHeight="1" x14ac:dyDescent="0.25">
      <c r="A38" s="26"/>
      <c r="B38" s="29" t="s">
        <v>194</v>
      </c>
      <c r="C38" s="30">
        <v>2016</v>
      </c>
      <c r="D38" s="31">
        <v>20</v>
      </c>
      <c r="E38" s="32">
        <v>1500000</v>
      </c>
      <c r="F38" s="45">
        <f t="shared" si="0"/>
        <v>75000</v>
      </c>
      <c r="G38" s="35" t="s">
        <v>0</v>
      </c>
      <c r="H38" s="26"/>
    </row>
    <row r="39" spans="1:8" s="150" customFormat="1" x14ac:dyDescent="0.25">
      <c r="A39" s="26"/>
      <c r="B39" s="109" t="s">
        <v>73</v>
      </c>
      <c r="C39" s="167"/>
      <c r="D39" s="168"/>
      <c r="E39" s="169"/>
      <c r="F39" s="46">
        <f>SUMIF(C8:C38,"2015",F8:F38)</f>
        <v>1585000</v>
      </c>
      <c r="G39" s="47" t="s">
        <v>0</v>
      </c>
      <c r="H39" s="26"/>
    </row>
    <row r="40" spans="1:8" s="150" customFormat="1" x14ac:dyDescent="0.25">
      <c r="A40" s="26"/>
      <c r="B40" s="107" t="s">
        <v>134</v>
      </c>
      <c r="C40" s="170"/>
      <c r="D40" s="171"/>
      <c r="E40" s="172"/>
      <c r="F40" s="46">
        <f>SUMIF(C8:C38,"2016",F8:F38)</f>
        <v>882333.33333333337</v>
      </c>
      <c r="G40" s="47" t="s">
        <v>0</v>
      </c>
      <c r="H40" s="26"/>
    </row>
    <row r="41" spans="1:8" s="150" customFormat="1" x14ac:dyDescent="0.25">
      <c r="A41" s="26"/>
      <c r="B41" s="50" t="s">
        <v>36</v>
      </c>
      <c r="C41" s="173"/>
      <c r="D41" s="174"/>
      <c r="E41" s="174"/>
      <c r="F41" s="48">
        <f>F39+F40</f>
        <v>2467333.3333333335</v>
      </c>
      <c r="G41" s="49" t="s">
        <v>0</v>
      </c>
      <c r="H41" s="26"/>
    </row>
    <row r="42" spans="1:8" s="150" customFormat="1" x14ac:dyDescent="0.25">
      <c r="A42" s="26"/>
      <c r="B42" s="26"/>
      <c r="C42" s="166"/>
      <c r="D42" s="26"/>
      <c r="E42" s="26"/>
      <c r="F42" s="26"/>
      <c r="G42" s="26"/>
      <c r="H42" s="26"/>
    </row>
    <row r="43" spans="1:8" s="150" customFormat="1" x14ac:dyDescent="0.25">
      <c r="A43" s="26"/>
      <c r="B43" s="26"/>
      <c r="C43" s="166"/>
      <c r="D43" s="26"/>
      <c r="E43" s="26"/>
      <c r="F43" s="26"/>
      <c r="G43" s="26"/>
      <c r="H43" s="26"/>
    </row>
    <row r="44" spans="1:8" s="150" customFormat="1" x14ac:dyDescent="0.25">
      <c r="A44" s="26"/>
      <c r="B44" s="26"/>
      <c r="C44" s="166"/>
      <c r="D44" s="26"/>
      <c r="E44" s="26"/>
      <c r="F44" s="175"/>
      <c r="G44" s="175"/>
      <c r="H44" s="2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t="12" hidden="1" customHeight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Fredensborg Spildevand AS</v>
      </c>
      <c r="B1" s="56"/>
      <c r="C1" s="56"/>
      <c r="D1" s="178"/>
      <c r="E1" s="56"/>
    </row>
    <row r="2" spans="1:5" x14ac:dyDescent="0.25">
      <c r="A2" s="222" t="str">
        <f>'1. Forside'!A2</f>
        <v>S022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7" t="s">
        <v>123</v>
      </c>
      <c r="C4" s="267"/>
      <c r="D4" s="267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32500</v>
      </c>
      <c r="D7" s="182" t="s">
        <v>0</v>
      </c>
      <c r="E7" s="56"/>
    </row>
    <row r="8" spans="1:5" x14ac:dyDescent="0.25">
      <c r="A8" s="56"/>
      <c r="B8" s="207" t="s">
        <v>233</v>
      </c>
      <c r="C8" s="51">
        <v>180000</v>
      </c>
      <c r="D8" s="182" t="s">
        <v>0</v>
      </c>
      <c r="E8" s="56"/>
    </row>
    <row r="9" spans="1:5" x14ac:dyDescent="0.25">
      <c r="A9" s="56"/>
      <c r="B9" s="207" t="s">
        <v>234</v>
      </c>
      <c r="C9" s="51">
        <v>600000</v>
      </c>
      <c r="D9" s="182" t="s">
        <v>0</v>
      </c>
      <c r="E9" s="56"/>
    </row>
    <row r="10" spans="1:5" x14ac:dyDescent="0.25">
      <c r="A10" s="56"/>
      <c r="B10" s="207" t="s">
        <v>235</v>
      </c>
      <c r="C10" s="51">
        <v>4250000</v>
      </c>
      <c r="D10" s="182" t="s">
        <v>0</v>
      </c>
      <c r="E10" s="56"/>
    </row>
    <row r="11" spans="1:5" x14ac:dyDescent="0.25">
      <c r="A11" s="56"/>
      <c r="B11" s="54" t="s">
        <v>35</v>
      </c>
      <c r="C11" s="55">
        <f>SUM(C7:C10)</f>
        <v>5062500</v>
      </c>
      <c r="D11" s="54" t="s">
        <v>0</v>
      </c>
      <c r="E11" s="56"/>
    </row>
    <row r="12" spans="1:5" x14ac:dyDescent="0.25">
      <c r="A12" s="56"/>
      <c r="B12" s="56"/>
      <c r="C12" s="56"/>
      <c r="D12" s="178"/>
      <c r="E12" s="56"/>
    </row>
    <row r="13" spans="1:5" x14ac:dyDescent="0.25">
      <c r="A13" s="56"/>
      <c r="B13" s="56"/>
      <c r="C13" s="56"/>
      <c r="D13" s="178"/>
      <c r="E13" s="56"/>
    </row>
    <row r="14" spans="1:5" ht="38.25" customHeight="1" x14ac:dyDescent="0.25">
      <c r="A14" s="56"/>
      <c r="B14" s="268" t="s">
        <v>145</v>
      </c>
      <c r="C14" s="269"/>
      <c r="D14" s="270"/>
      <c r="E14" s="56"/>
    </row>
    <row r="15" spans="1:5" x14ac:dyDescent="0.25">
      <c r="A15" s="56"/>
      <c r="B15" s="53" t="s">
        <v>71</v>
      </c>
      <c r="C15" s="51">
        <v>80000</v>
      </c>
      <c r="D15" s="182" t="s">
        <v>0</v>
      </c>
      <c r="E15" s="56"/>
    </row>
    <row r="16" spans="1:5" x14ac:dyDescent="0.25">
      <c r="A16" s="56"/>
      <c r="B16" s="53" t="s">
        <v>14</v>
      </c>
      <c r="C16" s="51">
        <v>30000</v>
      </c>
      <c r="D16" s="182" t="s">
        <v>0</v>
      </c>
      <c r="E16" s="56"/>
    </row>
    <row r="17" spans="1:5" x14ac:dyDescent="0.25">
      <c r="A17" s="56"/>
      <c r="B17" s="54" t="s">
        <v>35</v>
      </c>
      <c r="C17" s="55">
        <f>SUM(C15:C16)</f>
        <v>110000</v>
      </c>
      <c r="D17" s="54" t="s">
        <v>0</v>
      </c>
      <c r="E17" s="56"/>
    </row>
    <row r="18" spans="1:5" x14ac:dyDescent="0.25">
      <c r="A18" s="56"/>
      <c r="B18" s="56"/>
      <c r="C18" s="183"/>
      <c r="D18" s="184"/>
      <c r="E18" s="56"/>
    </row>
    <row r="19" spans="1:5" x14ac:dyDescent="0.25">
      <c r="A19" s="56"/>
      <c r="B19" s="56"/>
      <c r="C19" s="183"/>
      <c r="D19" s="184"/>
      <c r="E19" s="56"/>
    </row>
    <row r="20" spans="1:5" ht="42" customHeight="1" x14ac:dyDescent="0.25">
      <c r="A20" s="56"/>
      <c r="B20" s="271" t="s">
        <v>146</v>
      </c>
      <c r="C20" s="272"/>
      <c r="D20" s="273"/>
      <c r="E20" s="56"/>
    </row>
    <row r="21" spans="1:5" x14ac:dyDescent="0.25">
      <c r="A21" s="56"/>
      <c r="B21" s="108" t="s">
        <v>147</v>
      </c>
      <c r="C21" s="19">
        <v>5197507</v>
      </c>
      <c r="D21" s="58" t="s">
        <v>0</v>
      </c>
      <c r="E21" s="56"/>
    </row>
    <row r="22" spans="1:5" x14ac:dyDescent="0.25">
      <c r="A22" s="56"/>
      <c r="B22" s="108" t="s">
        <v>148</v>
      </c>
      <c r="C22" s="40">
        <v>4225000</v>
      </c>
      <c r="D22" s="58" t="s">
        <v>0</v>
      </c>
      <c r="E22" s="56"/>
    </row>
    <row r="23" spans="1:5" x14ac:dyDescent="0.25">
      <c r="A23" s="56"/>
      <c r="B23" s="28" t="s">
        <v>149</v>
      </c>
      <c r="C23" s="55">
        <f>C21-C22</f>
        <v>972507</v>
      </c>
      <c r="D23" s="28" t="s">
        <v>0</v>
      </c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t="14.45" x14ac:dyDescent="0.3">
      <c r="A26" s="56"/>
      <c r="B26" s="56"/>
      <c r="C26" s="56"/>
      <c r="D26" s="178"/>
      <c r="E26" s="56"/>
    </row>
    <row r="27" spans="1:5" hidden="1" x14ac:dyDescent="0.25"/>
    <row r="28" spans="1:5" hidden="1" x14ac:dyDescent="0.25"/>
    <row r="29" spans="1:5" hidden="1" x14ac:dyDescent="0.25"/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hidden="1" x14ac:dyDescent="0.25"/>
  </sheetData>
  <sheetProtection password="C6ED" sheet="1" objects="1" scenarios="1"/>
  <mergeCells count="3">
    <mergeCell ref="B4:D4"/>
    <mergeCell ref="B14:D14"/>
    <mergeCell ref="B20:D20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2015-08-07T12:45:01Z</cp:lastPrinted>
  <dcterms:created xsi:type="dcterms:W3CDTF">2014-01-17T08:54:17Z</dcterms:created>
  <dcterms:modified xsi:type="dcterms:W3CDTF">2015-09-25T08:32:00Z</dcterms:modified>
</cp:coreProperties>
</file>