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1" i="13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C13" i="15"/>
  <c r="C15" i="15" s="1"/>
  <c r="C11" i="8" s="1"/>
  <c r="E29" i="19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1" i="7"/>
  <c r="F13" i="7" l="1"/>
  <c r="C9" i="12"/>
  <c r="C32" i="8" s="1"/>
  <c r="E32" i="8" s="1"/>
  <c r="C26" i="8" l="1"/>
  <c r="F8" i="2" l="1"/>
  <c r="F8" i="7"/>
  <c r="F12" i="7" s="1"/>
  <c r="F23" i="2" l="1"/>
  <c r="C9" i="10" s="1"/>
  <c r="C15" i="11" l="1"/>
  <c r="C29" i="8" s="1"/>
  <c r="C17" i="13"/>
  <c r="C27" i="8" s="1"/>
  <c r="C14" i="4"/>
  <c r="C25" i="8" s="1"/>
  <c r="C24" i="3"/>
  <c r="C23" i="8" s="1"/>
  <c r="F14" i="7"/>
  <c r="C18" i="8" s="1"/>
  <c r="C18" i="3"/>
  <c r="C22" i="8" s="1"/>
  <c r="C12" i="3"/>
  <c r="C21" i="8" s="1"/>
  <c r="C8" i="4"/>
  <c r="C24" i="8" s="1"/>
  <c r="C10" i="10"/>
  <c r="C17" i="8" s="1"/>
  <c r="F25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<sst xmlns="http://schemas.openxmlformats.org/spreadsheetml/2006/main" count="430" uniqueCount="217">
  <si>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</si>
  <si>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</si>
  <si>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</si>
  <si>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</si>
  <si>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</si>
  <si>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</si>
  <si>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</si>
  <si>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</si>
  <si>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</si>
  <si>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</si>
  <si>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</si>
  <si>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</si>
  <si>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</si>
  <si>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</si>
  <si>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</si>
  <si>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</si>
  <si>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</si>
  <si>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</si>
  <si>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</si>
  <si>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</si>
  <si>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</si>
  <si>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</si>
  <si>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</si>
  <si>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</si>
  <si>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</si>
  <si>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</si>
  <si>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</si>
  <si>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</si>
  <si>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</si>
  <si>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</si>
  <si>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</si>
  <si>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</si>
  <si>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</si>
  <si>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</si>
  <si>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</si>
  <si>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</si>
  <si>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</si>
  <si>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</si>
  <si>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</si>
  <si>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</si>
  <si>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</si>
  <si>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</si>
  <si>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</si>
  <si>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</si>
  <si>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</si>
  <si>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</si>
  <si>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</si>
  <si>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</si>
  <si>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</si>
  <si>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</si>
  <si>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</si>
  <si>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</si>
  <si>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</si>
  <si>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</si>
  <si>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</si>
  <si>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</si>
  <si>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</si>
  <si>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</si>
  <si>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</si>
  <si>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</si>
  <si>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</si>
  <si>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</si>
  <si>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</si>
  <si>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</si>
  <si>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</si>
  <si>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</si>
  <si>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</si>
  <si>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</si>
  <si>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</si>
  <si>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</si>
  <si>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</si>
  <si>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</si>
  <si>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</si>
  <si>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</si>
  <si>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</si>
  <si>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</si>
  <si>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</si>
  <si>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</si>
  <si>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</si>
  <si>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</si>
  <si>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</si>
  <si>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</si>
  <si>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</si>
  <si>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</si>
  <si>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</si>
  <si>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</si>
  <si>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</si>
  <si>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</si>
  <si>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</si>
  <si>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</si>
  <si>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</si>
  <si>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</si>
  <si>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</si>
  <si>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</si>
  <si>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</si>
  <si>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</si>
  <si>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</si>
  <si>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</si>
  <si>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</si>
  <si>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</si>
  <si>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</si>
  <si>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</si>
  <si>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</si>
  <si>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</si>
  <si>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</si>
  <si>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</si>
  <si>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</si>
  <si>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</si>
  <si>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</si>
  <si>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</si>
  <si>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</si>
  <si>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</si>
  <si>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</si>
  <si>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</si>
  <si>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</si>
  <si>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</si>
  <si>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</si>
  <si>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</si>
  <si>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</si>
  <si>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</si>
  <si>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</si>
  <si>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</si>
  <si>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</si>
  <si>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</si>
  <si>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</si>
  <si>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</si>
  <si>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</si>
  <si>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</si>
  <si>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</si>
  <si>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</si>
  <si>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</si>
  <si>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</si>
  <si>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</si>
  <si>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</si>
  <si>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</si>
  <si>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</si>
  <si>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</si>
  <si>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</si>
  <si>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</si>
  <si>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</si>
  <si>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</si>
  <si>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</si>
  <si>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</si>
  <si>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</si>
  <si>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</si>
  <si>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</si>
  <si>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</si>
  <si>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</si>
  <si>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</si>
  <si>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</si>
  <si>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</si>
  <si>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</si>
  <si>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</si>
  <si>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</si>
  <si>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</si>
  <si>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</si>
  <si>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</si>
  <si>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</si>
  <si>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</si>
  <si>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</si>
  <si>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</si>
  <si>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</si>
  <si>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</si>
  <si>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</si>
  <si>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</si>
  <si>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</si>
  <si>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</si>
  <si>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</si>
  <si>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</si>
  <si>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</si>
  <si>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</si>
  <si>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</si>
  <si>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</si>
  <si>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</si>
  <si>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</si>
  <si>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</si>
  <si>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</si>
  <si>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</si>
  <si>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</si>
  <si>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</si>
  <si>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</si>
  <si>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</si>
  <si>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</si>
  <si>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</si>
  <si>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</si>
  <si>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</si>
  <si>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</si>
  <si>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</si>
  <si>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Ø 200 mm &lt; Ledningsnet ≤ Ø 500 mm </t>
  </si>
  <si>
    <t>Strømpeforing Ø 200 mm &lt; Ledningsnet ≤ Ø 500 mm</t>
  </si>
  <si>
    <t>Pumpestationer m. overbygning (&lt; 20 m2), Mek/EL</t>
  </si>
  <si>
    <t>Beluftningstanke, SRO</t>
  </si>
  <si>
    <t>Beluftningstanke, Mek/EL</t>
  </si>
  <si>
    <t>Efterklaringstanke, Mek/El</t>
  </si>
  <si>
    <t>Gasdisponering, Mek/EL</t>
  </si>
  <si>
    <t>Rådnetanke, slam, Mek/EL</t>
  </si>
  <si>
    <t>Forklaring, Mek/EL</t>
  </si>
  <si>
    <t>Sand- og fedtfang, Kontruktioner</t>
  </si>
  <si>
    <t>Arbejdsplads</t>
  </si>
  <si>
    <t>2014</t>
  </si>
  <si>
    <t>75</t>
  </si>
  <si>
    <t>50</t>
  </si>
  <si>
    <t>20</t>
  </si>
  <si>
    <t>10</t>
  </si>
  <si>
    <t>60</t>
  </si>
  <si>
    <t>5</t>
  </si>
  <si>
    <t>Mindre renseanlæg &lt; 5.000 PE uden mulighed for opdeling</t>
  </si>
  <si>
    <t>Ejendomsskatter</t>
  </si>
  <si>
    <t>Selskabsskatter</t>
  </si>
  <si>
    <t>Spildevandsafgift</t>
  </si>
  <si>
    <t>Køb af ydelser og produkter, der er omfattet af prisloftreguleringen, hos et andet selskab</t>
  </si>
  <si>
    <t>Erritsø Bæk</t>
  </si>
  <si>
    <t>Korskilde</t>
  </si>
  <si>
    <t>Ullerup Bæk</t>
  </si>
  <si>
    <t>FREDERICIA SPILDEVAND OG ENERGI AS</t>
  </si>
  <si>
    <t>S023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</si>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</sst>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3" fontId="1" fillId="0" borderId="0" xfId="0" applyNumberFormat="1" applyFont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30" t="s">
        <v>58</v>
      </c>
      <c r="E8" s="230"/>
      <c r="F8" s="230"/>
      <c r="G8" s="123"/>
      <c r="H8" s="123"/>
      <c r="I8" s="123"/>
    </row>
    <row r="9" spans="1:9" x14ac:dyDescent="0.25">
      <c r="A9" s="121"/>
      <c r="B9" s="121"/>
      <c r="C9" s="121"/>
      <c r="D9" s="241" t="s">
        <v>107</v>
      </c>
      <c r="E9" s="241"/>
      <c r="F9" s="24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1" t="s">
        <v>59</v>
      </c>
      <c r="E13" s="231"/>
      <c r="F13" s="23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2" t="s">
        <v>60</v>
      </c>
      <c r="E16" s="233"/>
      <c r="F16" s="234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5" t="s">
        <v>2</v>
      </c>
      <c r="E17" s="236"/>
      <c r="F17" s="237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5" t="s">
        <v>132</v>
      </c>
      <c r="E18" s="236"/>
      <c r="F18" s="237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8" t="s">
        <v>44</v>
      </c>
      <c r="E19" s="239"/>
      <c r="F19" s="240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8" t="s">
        <v>61</v>
      </c>
      <c r="E20" s="239"/>
      <c r="F20" s="240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8" t="s">
        <v>88</v>
      </c>
      <c r="E21" s="239"/>
      <c r="F21" s="240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8" t="s">
        <v>62</v>
      </c>
      <c r="E22" s="239"/>
      <c r="F22" s="240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60" t="s">
        <v>42</v>
      </c>
      <c r="E23" s="261"/>
      <c r="F23" s="26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7" t="s">
        <v>63</v>
      </c>
      <c r="E24" s="258"/>
      <c r="F24" s="25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4" t="s">
        <v>64</v>
      </c>
      <c r="E25" s="255"/>
      <c r="F25" s="25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1" t="s">
        <v>43</v>
      </c>
      <c r="E26" s="252"/>
      <c r="F26" s="25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8" t="s">
        <v>65</v>
      </c>
      <c r="E27" s="249"/>
      <c r="F27" s="25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2" t="s">
        <v>142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5" t="s">
        <v>143</v>
      </c>
      <c r="E29" s="246"/>
      <c r="F29" s="24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FREDERICIA SPILDEVAND OG ENERGI AS</v>
      </c>
      <c r="B1" s="56"/>
      <c r="C1" s="56"/>
      <c r="D1" s="56"/>
      <c r="E1" s="56"/>
    </row>
    <row r="2" spans="1:5" x14ac:dyDescent="0.25">
      <c r="A2" s="222" t="str">
        <f>'1. Forside'!A2</f>
        <v>S023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6" t="s">
        <v>122</v>
      </c>
      <c r="C4" s="266"/>
      <c r="D4" s="266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4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FREDERICIA SPILDEVAND OG ENERGI AS</v>
      </c>
      <c r="B1" s="26"/>
      <c r="C1" s="26"/>
      <c r="D1" s="26"/>
      <c r="E1" s="26"/>
    </row>
    <row r="2" spans="1:5" x14ac:dyDescent="0.25">
      <c r="A2" s="223" t="str">
        <f>'1. Forside'!A2</f>
        <v>S023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6" t="s">
        <v>121</v>
      </c>
      <c r="C4" s="266"/>
      <c r="D4" s="266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3" t="s">
        <v>155</v>
      </c>
      <c r="C7" s="274"/>
      <c r="D7" s="275"/>
      <c r="E7" s="26"/>
    </row>
    <row r="8" spans="1:5" x14ac:dyDescent="0.25">
      <c r="A8" s="26"/>
      <c r="B8" s="213" t="s">
        <v>211</v>
      </c>
      <c r="C8" s="40">
        <v>505510</v>
      </c>
      <c r="D8" s="191" t="s">
        <v>0</v>
      </c>
      <c r="E8" s="26"/>
    </row>
    <row r="9" spans="1:5" x14ac:dyDescent="0.25">
      <c r="A9" s="26"/>
      <c r="B9" s="213" t="s">
        <v>212</v>
      </c>
      <c r="C9" s="40">
        <v>471321</v>
      </c>
      <c r="D9" s="191" t="s">
        <v>0</v>
      </c>
      <c r="E9" s="26"/>
    </row>
    <row r="10" spans="1:5" x14ac:dyDescent="0.25">
      <c r="A10" s="26"/>
      <c r="B10" s="213" t="s">
        <v>213</v>
      </c>
      <c r="C10" s="229">
        <v>671858</v>
      </c>
      <c r="D10" s="191" t="s">
        <v>0</v>
      </c>
      <c r="E10" s="26"/>
    </row>
    <row r="11" spans="1:5" x14ac:dyDescent="0.25">
      <c r="A11" s="26"/>
      <c r="B11" s="54" t="s">
        <v>36</v>
      </c>
      <c r="C11" s="55">
        <f xml:space="preserve"> SUM(C8:C10)</f>
        <v>1648689</v>
      </c>
      <c r="D11" s="192" t="s">
        <v>0</v>
      </c>
      <c r="E11" s="26"/>
    </row>
    <row r="12" spans="1:5" x14ac:dyDescent="0.25">
      <c r="A12" s="26"/>
      <c r="B12" s="56"/>
      <c r="C12" s="197"/>
      <c r="D12" s="56"/>
      <c r="E12" s="26"/>
    </row>
    <row r="13" spans="1:5" x14ac:dyDescent="0.25">
      <c r="A13" s="26"/>
      <c r="B13" s="56"/>
      <c r="C13" s="56"/>
      <c r="D13" s="56"/>
      <c r="E13" s="26"/>
    </row>
    <row r="14" spans="1:5" ht="37.5" customHeight="1" x14ac:dyDescent="0.25">
      <c r="A14" s="26"/>
      <c r="B14" s="273" t="s">
        <v>156</v>
      </c>
      <c r="C14" s="274"/>
      <c r="D14" s="275"/>
      <c r="E14" s="26"/>
    </row>
    <row r="15" spans="1:5" ht="15.75" customHeight="1" x14ac:dyDescent="0.25">
      <c r="A15" s="26"/>
      <c r="B15" s="108" t="s">
        <v>157</v>
      </c>
      <c r="C15" s="19">
        <v>1846125</v>
      </c>
      <c r="D15" s="153" t="s">
        <v>0</v>
      </c>
      <c r="E15" s="26"/>
    </row>
    <row r="16" spans="1:5" x14ac:dyDescent="0.25">
      <c r="A16" s="26"/>
      <c r="B16" s="108" t="s">
        <v>158</v>
      </c>
      <c r="C16" s="40">
        <v>1646390</v>
      </c>
      <c r="D16" s="153" t="s">
        <v>0</v>
      </c>
      <c r="E16" s="26"/>
    </row>
    <row r="17" spans="1:5" x14ac:dyDescent="0.25">
      <c r="A17" s="26"/>
      <c r="B17" s="28" t="s">
        <v>159</v>
      </c>
      <c r="C17" s="55">
        <f>C15-C16</f>
        <v>199735</v>
      </c>
      <c r="D17" s="155" t="s">
        <v>0</v>
      </c>
      <c r="E17" s="26"/>
    </row>
    <row r="18" spans="1:5" x14ac:dyDescent="0.25">
      <c r="A18" s="26"/>
      <c r="B18" s="26"/>
      <c r="C18" s="26"/>
      <c r="D18" s="26"/>
      <c r="E18" s="26"/>
    </row>
    <row r="19" spans="1:5" x14ac:dyDescent="0.25">
      <c r="A19" s="26"/>
      <c r="B19" s="26"/>
      <c r="C19" s="26"/>
      <c r="D19" s="26"/>
      <c r="E19" s="26"/>
    </row>
    <row r="20" spans="1:5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>
      <c r="A30" s="26"/>
      <c r="B30" s="26"/>
      <c r="C30" s="26"/>
      <c r="D30" s="26"/>
      <c r="E30" s="26"/>
    </row>
    <row r="31" spans="1:5" hidden="1" x14ac:dyDescent="0.25">
      <c r="A31" s="26"/>
      <c r="B31" s="26"/>
      <c r="C31" s="26"/>
      <c r="D31" s="26"/>
      <c r="E31" s="26"/>
    </row>
    <row r="32" spans="1:5" hidden="1" x14ac:dyDescent="0.25"/>
    <row r="33" hidden="1" x14ac:dyDescent="0.25"/>
    <row r="34" hidden="1" x14ac:dyDescent="0.25"/>
  </sheetData>
  <sheetProtection password="C6ED" sheet="1" objects="1" scenarios="1"/>
  <mergeCells count="3">
    <mergeCell ref="B4:D4"/>
    <mergeCell ref="B14:D14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FREDERICIA SPILDEVAND OG ENERGI AS</v>
      </c>
      <c r="B1" s="26"/>
      <c r="C1" s="26"/>
      <c r="D1" s="26"/>
      <c r="E1" s="26"/>
    </row>
    <row r="2" spans="1:5" x14ac:dyDescent="0.25">
      <c r="A2" s="223" t="str">
        <f>'1. Forside'!A2</f>
        <v>S023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3" t="s">
        <v>120</v>
      </c>
      <c r="C4" s="263"/>
      <c r="D4" s="263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50000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750000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-700000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-1045507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-130000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-915507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FREDERICIA SPILDEVAND OG ENERGI AS</v>
      </c>
      <c r="B1" s="26"/>
      <c r="C1" s="26"/>
      <c r="D1" s="26"/>
      <c r="E1" s="26"/>
    </row>
    <row r="2" spans="1:5" x14ac:dyDescent="0.25">
      <c r="A2" s="223" t="str">
        <f>'1. Forside'!A2</f>
        <v>S023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6" t="s">
        <v>119</v>
      </c>
      <c r="C4" s="266"/>
      <c r="D4" s="266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-44122474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-44122474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FREDERICIA SPILDEVAND OG ENERGI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118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117970295.70473056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57052730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4323678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942820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1725000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64044228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1163650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1163650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420496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-8000000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-46591363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-11037011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-65628374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110682969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110682969</v>
      </c>
      <c r="D36" s="79" t="s">
        <v>0</v>
      </c>
      <c r="E36" s="10">
        <f>-C36</f>
        <v>-110682969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7287326.7047305554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FREDERICIA SPILDEVAND OG ENERGI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S023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3" t="s">
        <v>168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16510512</v>
      </c>
      <c r="D7" s="224" t="s">
        <v>0</v>
      </c>
      <c r="E7" s="225">
        <v>15570579.334709905</v>
      </c>
      <c r="F7" s="224" t="s">
        <v>0</v>
      </c>
      <c r="G7" s="225">
        <v>13150249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6214448</v>
      </c>
      <c r="F8" s="224" t="s">
        <v>0</v>
      </c>
      <c r="G8" s="226">
        <v>420496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-9875568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16510512</v>
      </c>
      <c r="D11" s="228" t="s">
        <v>0</v>
      </c>
      <c r="E11" s="55">
        <f>C11+E7-E8-E9</f>
        <v>25866643.334709905</v>
      </c>
      <c r="F11" s="228" t="s">
        <v>0</v>
      </c>
      <c r="G11" s="55">
        <f>E11+G7-G8-G9</f>
        <v>38596396.334709905</v>
      </c>
      <c r="H11" s="228" t="s">
        <v>0</v>
      </c>
      <c r="I11" s="55">
        <f>G11+I7-I8-I9</f>
        <v>38596396.334709905</v>
      </c>
      <c r="J11" s="228" t="s">
        <v>0</v>
      </c>
      <c r="K11" s="55">
        <f>K7-K8-K9+K10+I11</f>
        <v>28720828.334709905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FREDERICIA SPILDEVAND OG ENERGI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106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50266213.519393519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-191011.61137369537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-942492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49132709.908019826</v>
      </c>
      <c r="D13" s="79" t="s">
        <v>0</v>
      </c>
      <c r="E13" s="6">
        <f>C13</f>
        <v>49132709.908019826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56426335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investeringer'!F25</f>
        <v>6884315.6433333335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1859857.7733333334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investeringer'!F14</f>
        <v>1635000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66805508.416666664</v>
      </c>
      <c r="D19" s="79" t="s">
        <v>0</v>
      </c>
      <c r="E19" s="8">
        <f>C19</f>
        <v>66805508.416666664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3290000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175000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1845738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Klimatilpasning'!C11</f>
        <v>1648689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Klimatilpasning'!C17</f>
        <v>199735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-700000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-915507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5543655</v>
      </c>
      <c r="D30" s="79" t="s">
        <v>0</v>
      </c>
      <c r="E30" s="6">
        <f>C30</f>
        <v>5543655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7287326.7047305554</v>
      </c>
      <c r="D34" s="79" t="s">
        <v>0</v>
      </c>
      <c r="E34" s="12">
        <f>C34</f>
        <v>7287326.7047305554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128769200.02941705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5047000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25.514008327603932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FREDERICIA SPILDEVAND OG ENERGI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S023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3" t="s">
        <v>128</v>
      </c>
      <c r="C4" s="263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50266213.519393519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50266213.519393519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50266213.519393519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-191011.61137369537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FREDERICIA SPILDEVAND OG ENERGI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127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39991799.476029485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50075201.908019826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50266213.519393519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3769966.0139545137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942492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FREDERICIA SPILDEVAND OG ENERGI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126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2565077050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56426335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56426335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4"/>
  <sheetViews>
    <sheetView view="pageLayout" topLeftCell="A7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FREDERICIA SPILDEVAND OG ENERGI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S023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4" t="s">
        <v>130</v>
      </c>
      <c r="C4" s="264"/>
      <c r="D4" s="264"/>
      <c r="E4" s="264"/>
      <c r="F4" s="264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5" t="s">
        <v>52</v>
      </c>
      <c r="G7" s="265"/>
      <c r="H7" s="26"/>
    </row>
    <row r="8" spans="1:8" s="150" customFormat="1" x14ac:dyDescent="0.25">
      <c r="A8" s="26"/>
      <c r="B8" s="29" t="s">
        <v>188</v>
      </c>
      <c r="C8" s="30" t="s">
        <v>199</v>
      </c>
      <c r="D8" s="31" t="s">
        <v>200</v>
      </c>
      <c r="E8" s="32">
        <v>31028283</v>
      </c>
      <c r="F8" s="34">
        <f t="shared" ref="F8" si="0">E8/D8</f>
        <v>413710.44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199</v>
      </c>
      <c r="D9" s="31" t="s">
        <v>201</v>
      </c>
      <c r="E9" s="32">
        <v>8584995</v>
      </c>
      <c r="F9" s="34">
        <f t="shared" ref="F9:F22" si="1">E9/D9</f>
        <v>171699.9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199</v>
      </c>
      <c r="D10" s="31" t="s">
        <v>202</v>
      </c>
      <c r="E10" s="32">
        <v>4023798</v>
      </c>
      <c r="F10" s="34">
        <f t="shared" si="1"/>
        <v>201189.9</v>
      </c>
      <c r="G10" s="35" t="s">
        <v>0</v>
      </c>
      <c r="H10" s="26"/>
    </row>
    <row r="11" spans="1:8" s="150" customFormat="1" x14ac:dyDescent="0.25">
      <c r="A11" s="26"/>
      <c r="B11" s="29" t="s">
        <v>188</v>
      </c>
      <c r="C11" s="30" t="s">
        <v>199</v>
      </c>
      <c r="D11" s="31" t="s">
        <v>200</v>
      </c>
      <c r="E11" s="32">
        <v>241127</v>
      </c>
      <c r="F11" s="34">
        <f t="shared" si="1"/>
        <v>3215.0266666666666</v>
      </c>
      <c r="G11" s="35" t="s">
        <v>0</v>
      </c>
      <c r="H11" s="26"/>
    </row>
    <row r="12" spans="1:8" s="150" customFormat="1" x14ac:dyDescent="0.25">
      <c r="A12" s="26"/>
      <c r="B12" s="29" t="s">
        <v>188</v>
      </c>
      <c r="C12" s="30" t="s">
        <v>199</v>
      </c>
      <c r="D12" s="31" t="s">
        <v>200</v>
      </c>
      <c r="E12" s="32">
        <v>1397814</v>
      </c>
      <c r="F12" s="34">
        <f t="shared" si="1"/>
        <v>18637.52</v>
      </c>
      <c r="G12" s="35" t="s">
        <v>0</v>
      </c>
      <c r="H12" s="26"/>
    </row>
    <row r="13" spans="1:8" s="150" customFormat="1" x14ac:dyDescent="0.25">
      <c r="A13" s="26"/>
      <c r="B13" s="29" t="s">
        <v>188</v>
      </c>
      <c r="C13" s="30" t="s">
        <v>199</v>
      </c>
      <c r="D13" s="31" t="s">
        <v>200</v>
      </c>
      <c r="E13" s="32">
        <v>3522660</v>
      </c>
      <c r="F13" s="34">
        <f t="shared" si="1"/>
        <v>46968.800000000003</v>
      </c>
      <c r="G13" s="35" t="s">
        <v>0</v>
      </c>
      <c r="H13" s="26"/>
    </row>
    <row r="14" spans="1:8" s="150" customFormat="1" x14ac:dyDescent="0.25">
      <c r="A14" s="26"/>
      <c r="B14" s="29" t="s">
        <v>191</v>
      </c>
      <c r="C14" s="30" t="s">
        <v>199</v>
      </c>
      <c r="D14" s="31" t="s">
        <v>203</v>
      </c>
      <c r="E14" s="32">
        <v>466465</v>
      </c>
      <c r="F14" s="34">
        <f t="shared" si="1"/>
        <v>46646.5</v>
      </c>
      <c r="G14" s="35" t="s">
        <v>0</v>
      </c>
      <c r="H14" s="26"/>
    </row>
    <row r="15" spans="1:8" s="150" customFormat="1" x14ac:dyDescent="0.25">
      <c r="A15" s="26"/>
      <c r="B15" s="29" t="s">
        <v>192</v>
      </c>
      <c r="C15" s="30" t="s">
        <v>199</v>
      </c>
      <c r="D15" s="31" t="s">
        <v>202</v>
      </c>
      <c r="E15" s="32">
        <v>3767355</v>
      </c>
      <c r="F15" s="34">
        <f t="shared" si="1"/>
        <v>188367.75</v>
      </c>
      <c r="G15" s="35" t="s">
        <v>0</v>
      </c>
      <c r="H15" s="26"/>
    </row>
    <row r="16" spans="1:8" s="150" customFormat="1" x14ac:dyDescent="0.25">
      <c r="A16" s="26"/>
      <c r="B16" s="29" t="s">
        <v>193</v>
      </c>
      <c r="C16" s="30" t="s">
        <v>199</v>
      </c>
      <c r="D16" s="31" t="s">
        <v>202</v>
      </c>
      <c r="E16" s="32">
        <v>3939765</v>
      </c>
      <c r="F16" s="34">
        <f t="shared" si="1"/>
        <v>196988.25</v>
      </c>
      <c r="G16" s="35" t="s">
        <v>0</v>
      </c>
      <c r="H16" s="26"/>
    </row>
    <row r="17" spans="1:8" s="150" customFormat="1" x14ac:dyDescent="0.25">
      <c r="A17" s="26"/>
      <c r="B17" s="29" t="s">
        <v>194</v>
      </c>
      <c r="C17" s="30" t="s">
        <v>199</v>
      </c>
      <c r="D17" s="31" t="s">
        <v>202</v>
      </c>
      <c r="E17" s="32">
        <v>2342632</v>
      </c>
      <c r="F17" s="34">
        <f t="shared" si="1"/>
        <v>117131.6</v>
      </c>
      <c r="G17" s="35" t="s">
        <v>0</v>
      </c>
      <c r="H17" s="26"/>
    </row>
    <row r="18" spans="1:8" s="150" customFormat="1" x14ac:dyDescent="0.25">
      <c r="A18" s="26"/>
      <c r="B18" s="29" t="s">
        <v>195</v>
      </c>
      <c r="C18" s="30" t="s">
        <v>199</v>
      </c>
      <c r="D18" s="31" t="s">
        <v>202</v>
      </c>
      <c r="E18" s="32">
        <v>131720</v>
      </c>
      <c r="F18" s="34">
        <f t="shared" si="1"/>
        <v>6586</v>
      </c>
      <c r="G18" s="35" t="s">
        <v>0</v>
      </c>
      <c r="H18" s="26"/>
    </row>
    <row r="19" spans="1:8" s="150" customFormat="1" x14ac:dyDescent="0.25">
      <c r="A19" s="26"/>
      <c r="B19" s="29" t="s">
        <v>194</v>
      </c>
      <c r="C19" s="30" t="s">
        <v>199</v>
      </c>
      <c r="D19" s="31" t="s">
        <v>202</v>
      </c>
      <c r="E19" s="32">
        <v>2388364</v>
      </c>
      <c r="F19" s="34">
        <f t="shared" si="1"/>
        <v>119418.2</v>
      </c>
      <c r="G19" s="35" t="s">
        <v>0</v>
      </c>
      <c r="H19" s="26"/>
    </row>
    <row r="20" spans="1:8" s="150" customFormat="1" x14ac:dyDescent="0.25">
      <c r="A20" s="26"/>
      <c r="B20" s="29" t="s">
        <v>196</v>
      </c>
      <c r="C20" s="30" t="s">
        <v>199</v>
      </c>
      <c r="D20" s="31" t="s">
        <v>202</v>
      </c>
      <c r="E20" s="32">
        <v>159905</v>
      </c>
      <c r="F20" s="34">
        <f t="shared" si="1"/>
        <v>7995.25</v>
      </c>
      <c r="G20" s="35" t="s">
        <v>0</v>
      </c>
      <c r="H20" s="26"/>
    </row>
    <row r="21" spans="1:8" s="150" customFormat="1" x14ac:dyDescent="0.25">
      <c r="A21" s="26"/>
      <c r="B21" s="29" t="s">
        <v>197</v>
      </c>
      <c r="C21" s="30" t="s">
        <v>199</v>
      </c>
      <c r="D21" s="31" t="s">
        <v>204</v>
      </c>
      <c r="E21" s="32">
        <v>44685</v>
      </c>
      <c r="F21" s="34">
        <f t="shared" si="1"/>
        <v>744.75</v>
      </c>
      <c r="G21" s="35" t="s">
        <v>0</v>
      </c>
      <c r="H21" s="26"/>
    </row>
    <row r="22" spans="1:8" s="150" customFormat="1" x14ac:dyDescent="0.25">
      <c r="A22" s="26"/>
      <c r="B22" s="29" t="s">
        <v>198</v>
      </c>
      <c r="C22" s="30" t="s">
        <v>199</v>
      </c>
      <c r="D22" s="31" t="s">
        <v>205</v>
      </c>
      <c r="E22" s="32">
        <v>1073980</v>
      </c>
      <c r="F22" s="34">
        <f t="shared" si="1"/>
        <v>214796</v>
      </c>
      <c r="G22" s="35" t="s">
        <v>0</v>
      </c>
      <c r="H22" s="26"/>
    </row>
    <row r="23" spans="1:8" s="150" customFormat="1" x14ac:dyDescent="0.25">
      <c r="A23" s="26"/>
      <c r="B23" s="23" t="s">
        <v>72</v>
      </c>
      <c r="C23" s="160"/>
      <c r="D23" s="160"/>
      <c r="E23" s="160"/>
      <c r="F23" s="36">
        <f>SUM(F8:F22)</f>
        <v>1754095.8866666667</v>
      </c>
      <c r="G23" s="37" t="s">
        <v>0</v>
      </c>
      <c r="H23" s="26"/>
    </row>
    <row r="24" spans="1:8" s="150" customFormat="1" x14ac:dyDescent="0.25">
      <c r="A24" s="26"/>
      <c r="B24" s="107" t="s">
        <v>136</v>
      </c>
      <c r="C24" s="161"/>
      <c r="D24" s="161"/>
      <c r="E24" s="161"/>
      <c r="F24" s="66">
        <v>5130219.7566666668</v>
      </c>
      <c r="G24" s="37" t="s">
        <v>0</v>
      </c>
      <c r="H24" s="26"/>
    </row>
    <row r="25" spans="1:8" s="150" customFormat="1" x14ac:dyDescent="0.25">
      <c r="A25" s="26"/>
      <c r="B25" s="39" t="s">
        <v>69</v>
      </c>
      <c r="C25" s="162"/>
      <c r="D25" s="162"/>
      <c r="E25" s="163"/>
      <c r="F25" s="38">
        <f>F23+F24</f>
        <v>6884315.6433333335</v>
      </c>
      <c r="G25" s="38" t="s">
        <v>0</v>
      </c>
      <c r="H25" s="26"/>
    </row>
    <row r="26" spans="1:8" s="150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50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50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50" customFormat="1" hidden="1" x14ac:dyDescent="0.25"/>
    <row r="30" spans="1:8" s="150" customFormat="1" hidden="1" x14ac:dyDescent="0.25"/>
    <row r="31" spans="1:8" s="150" customFormat="1" hidden="1" x14ac:dyDescent="0.25"/>
    <row r="32" spans="1:8" s="150" customFormat="1" ht="14.45" hidden="1" customHeight="1" x14ac:dyDescent="0.25"/>
    <row r="33" s="150" customFormat="1" ht="14.4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FREDERICIA SPILDEVAND OG ENERGI AS</v>
      </c>
      <c r="B1" s="164"/>
      <c r="C1" s="164"/>
      <c r="D1" s="164"/>
      <c r="E1" s="164"/>
    </row>
    <row r="2" spans="1:5" x14ac:dyDescent="0.25">
      <c r="A2" s="1" t="str">
        <f>'1. Forside'!A2</f>
        <v>S023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3" t="s">
        <v>125</v>
      </c>
      <c r="C4" s="263"/>
      <c r="D4" s="263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811667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836667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investeringer'!F23</f>
        <v>1754095.8866666667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1859857.7733333334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FREDERICIA SPILDEVAND OG ENERGI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S023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3" t="s">
        <v>124</v>
      </c>
      <c r="C4" s="263"/>
      <c r="D4" s="263"/>
      <c r="E4" s="263"/>
      <c r="F4" s="263"/>
      <c r="G4" s="263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5" t="s">
        <v>56</v>
      </c>
      <c r="G7" s="265"/>
      <c r="H7" s="26"/>
    </row>
    <row r="8" spans="1:8" s="150" customFormat="1" x14ac:dyDescent="0.25">
      <c r="A8" s="26"/>
      <c r="B8" s="29" t="s">
        <v>206</v>
      </c>
      <c r="C8" s="30">
        <v>2015</v>
      </c>
      <c r="D8" s="31">
        <v>40</v>
      </c>
      <c r="E8" s="32">
        <v>10000000</v>
      </c>
      <c r="F8" s="45">
        <f>E8/D8</f>
        <v>250000</v>
      </c>
      <c r="G8" s="35" t="s">
        <v>0</v>
      </c>
      <c r="H8" s="26"/>
    </row>
    <row r="9" spans="1:8" s="150" customFormat="1" x14ac:dyDescent="0.25">
      <c r="A9" s="26"/>
      <c r="B9" s="29" t="s">
        <v>188</v>
      </c>
      <c r="C9" s="30">
        <v>2015</v>
      </c>
      <c r="D9" s="31">
        <v>75</v>
      </c>
      <c r="E9" s="32">
        <v>45000000</v>
      </c>
      <c r="F9" s="45">
        <f t="shared" ref="F9" si="0">E9/D9</f>
        <v>600000</v>
      </c>
      <c r="G9" s="35" t="s">
        <v>0</v>
      </c>
      <c r="H9" s="26"/>
    </row>
    <row r="10" spans="1:8" s="150" customFormat="1" x14ac:dyDescent="0.25">
      <c r="A10" s="26"/>
      <c r="B10" s="29" t="s">
        <v>206</v>
      </c>
      <c r="C10" s="30">
        <v>2016</v>
      </c>
      <c r="D10" s="31">
        <v>40</v>
      </c>
      <c r="E10" s="32">
        <v>9000000</v>
      </c>
      <c r="F10" s="45">
        <f t="shared" ref="F10:F11" si="1">E10/D10</f>
        <v>225000</v>
      </c>
      <c r="G10" s="35" t="s">
        <v>0</v>
      </c>
      <c r="H10" s="26"/>
    </row>
    <row r="11" spans="1:8" s="150" customFormat="1" x14ac:dyDescent="0.25">
      <c r="A11" s="26"/>
      <c r="B11" s="29" t="s">
        <v>188</v>
      </c>
      <c r="C11" s="30">
        <v>2016</v>
      </c>
      <c r="D11" s="31">
        <v>75</v>
      </c>
      <c r="E11" s="32">
        <v>42000000</v>
      </c>
      <c r="F11" s="45">
        <f t="shared" si="1"/>
        <v>560000</v>
      </c>
      <c r="G11" s="35" t="s">
        <v>0</v>
      </c>
      <c r="H11" s="26"/>
    </row>
    <row r="12" spans="1:8" s="150" customFormat="1" x14ac:dyDescent="0.25">
      <c r="A12" s="26"/>
      <c r="B12" s="109" t="s">
        <v>73</v>
      </c>
      <c r="C12" s="167"/>
      <c r="D12" s="168"/>
      <c r="E12" s="169"/>
      <c r="F12" s="46">
        <f>SUMIF(C8:C11,"2015",F8:F11)</f>
        <v>850000</v>
      </c>
      <c r="G12" s="47" t="s">
        <v>0</v>
      </c>
      <c r="H12" s="26"/>
    </row>
    <row r="13" spans="1:8" s="150" customFormat="1" x14ac:dyDescent="0.25">
      <c r="A13" s="26"/>
      <c r="B13" s="107" t="s">
        <v>134</v>
      </c>
      <c r="C13" s="170"/>
      <c r="D13" s="171"/>
      <c r="E13" s="172"/>
      <c r="F13" s="46">
        <f>SUMIF(C8:C11,"2016",F8:F11)</f>
        <v>785000</v>
      </c>
      <c r="G13" s="47" t="s">
        <v>0</v>
      </c>
      <c r="H13" s="26"/>
    </row>
    <row r="14" spans="1:8" s="150" customFormat="1" x14ac:dyDescent="0.25">
      <c r="A14" s="26"/>
      <c r="B14" s="50" t="s">
        <v>36</v>
      </c>
      <c r="C14" s="173"/>
      <c r="D14" s="174"/>
      <c r="E14" s="174"/>
      <c r="F14" s="48">
        <f>F12+F13</f>
        <v>1635000</v>
      </c>
      <c r="G14" s="49" t="s">
        <v>0</v>
      </c>
      <c r="H14" s="26"/>
    </row>
    <row r="15" spans="1:8" s="150" customFormat="1" x14ac:dyDescent="0.25">
      <c r="A15" s="26"/>
      <c r="B15" s="26"/>
      <c r="C15" s="166"/>
      <c r="D15" s="26"/>
      <c r="E15" s="26"/>
      <c r="F15" s="26"/>
      <c r="G15" s="26"/>
      <c r="H15" s="26"/>
    </row>
    <row r="16" spans="1:8" s="150" customFormat="1" x14ac:dyDescent="0.25">
      <c r="A16" s="26"/>
      <c r="B16" s="26"/>
      <c r="C16" s="166"/>
      <c r="D16" s="26"/>
      <c r="E16" s="26"/>
      <c r="F16" s="26"/>
      <c r="G16" s="26"/>
      <c r="H16" s="26"/>
    </row>
    <row r="17" spans="1:8" s="150" customFormat="1" x14ac:dyDescent="0.25">
      <c r="A17" s="26"/>
      <c r="B17" s="26"/>
      <c r="C17" s="166"/>
      <c r="D17" s="26"/>
      <c r="E17" s="26"/>
      <c r="F17" s="175"/>
      <c r="G17" s="175"/>
      <c r="H17" s="26"/>
    </row>
    <row r="18" spans="1:8" s="150" customFormat="1" hidden="1" x14ac:dyDescent="0.25">
      <c r="C18" s="176"/>
    </row>
    <row r="19" spans="1:8" s="150" customFormat="1" hidden="1" x14ac:dyDescent="0.25">
      <c r="C19" s="176"/>
    </row>
    <row r="20" spans="1:8" s="150" customFormat="1" hidden="1" x14ac:dyDescent="0.25">
      <c r="C20" s="176"/>
    </row>
    <row r="21" spans="1:8" s="150" customFormat="1" hidden="1" x14ac:dyDescent="0.25">
      <c r="C21" s="176"/>
    </row>
    <row r="22" spans="1:8" s="150" customFormat="1" hidden="1" x14ac:dyDescent="0.25">
      <c r="C22" s="17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t="12" hidden="1" customHeight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FREDERICIA SPILDEVAND OG ENERGI AS</v>
      </c>
      <c r="B1" s="56"/>
      <c r="C1" s="56"/>
      <c r="D1" s="178"/>
      <c r="E1" s="56"/>
    </row>
    <row r="2" spans="1:5" x14ac:dyDescent="0.25">
      <c r="A2" s="222" t="str">
        <f>'1. Forside'!A2</f>
        <v>S023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6" t="s">
        <v>123</v>
      </c>
      <c r="C4" s="266"/>
      <c r="D4" s="266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35000</v>
      </c>
      <c r="D7" s="182" t="s">
        <v>0</v>
      </c>
      <c r="E7" s="56"/>
    </row>
    <row r="8" spans="1:5" x14ac:dyDescent="0.25">
      <c r="A8" s="56"/>
      <c r="B8" s="207" t="s">
        <v>207</v>
      </c>
      <c r="C8" s="51">
        <v>415000</v>
      </c>
      <c r="D8" s="182" t="s">
        <v>0</v>
      </c>
      <c r="E8" s="56"/>
    </row>
    <row r="9" spans="1:5" x14ac:dyDescent="0.25">
      <c r="A9" s="56"/>
      <c r="B9" s="207" t="s">
        <v>208</v>
      </c>
      <c r="C9" s="51">
        <v>50000</v>
      </c>
      <c r="D9" s="182" t="s">
        <v>0</v>
      </c>
      <c r="E9" s="56"/>
    </row>
    <row r="10" spans="1:5" x14ac:dyDescent="0.25">
      <c r="A10" s="56"/>
      <c r="B10" s="207" t="s">
        <v>209</v>
      </c>
      <c r="C10" s="51">
        <v>2400000</v>
      </c>
      <c r="D10" s="182" t="s">
        <v>0</v>
      </c>
      <c r="E10" s="56"/>
    </row>
    <row r="11" spans="1:5" x14ac:dyDescent="0.25">
      <c r="A11" s="56"/>
      <c r="B11" s="207" t="s">
        <v>210</v>
      </c>
      <c r="C11" s="51">
        <v>390000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3290000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7" t="s">
        <v>145</v>
      </c>
      <c r="C15" s="268"/>
      <c r="D15" s="269"/>
      <c r="E15" s="56"/>
    </row>
    <row r="16" spans="1:5" x14ac:dyDescent="0.25">
      <c r="A16" s="56"/>
      <c r="B16" s="53" t="s">
        <v>71</v>
      </c>
      <c r="C16" s="51">
        <v>140000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35000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175000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70" t="s">
        <v>146</v>
      </c>
      <c r="C21" s="271"/>
      <c r="D21" s="272"/>
      <c r="E21" s="56"/>
    </row>
    <row r="22" spans="1:5" x14ac:dyDescent="0.25">
      <c r="A22" s="56"/>
      <c r="B22" s="108" t="s">
        <v>147</v>
      </c>
      <c r="C22" s="19">
        <v>5033738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3188000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1845738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t="14.45" x14ac:dyDescent="0.3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2015-09-25T08:33:36Z</dcterms:modified>
</cp:coreProperties>
</file>