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E31" i="19" l="1"/>
  <c r="C36" i="19" l="1"/>
  <c r="E36" i="19" s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F18" i="7" l="1"/>
  <c r="C9" i="12" l="1"/>
  <c r="C32" i="8" s="1"/>
  <c r="E32" i="8" s="1"/>
  <c r="C9" i="13" l="1"/>
  <c r="C26" i="8" s="1"/>
  <c r="F8" i="2" l="1"/>
  <c r="F55" i="2" s="1"/>
  <c r="F8" i="7"/>
  <c r="F17" i="7" s="1"/>
  <c r="F57" i="2" l="1"/>
  <c r="C16" i="8" s="1"/>
  <c r="C9" i="10"/>
  <c r="C10" i="10" s="1"/>
  <c r="C17" i="8" s="1"/>
  <c r="C15" i="11"/>
  <c r="C29" i="8" s="1"/>
  <c r="C15" i="13"/>
  <c r="C27" i="8" s="1"/>
  <c r="C14" i="4"/>
  <c r="C25" i="8" s="1"/>
  <c r="C24" i="3"/>
  <c r="C23" i="8" s="1"/>
  <c r="F19" i="7"/>
  <c r="C18" i="8" s="1"/>
  <c r="C18" i="3"/>
  <c r="C22" i="8" s="1"/>
  <c r="C12" i="3"/>
  <c r="C21" i="8" s="1"/>
  <c r="C8" i="4"/>
  <c r="C24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<sst xmlns="http://schemas.openxmlformats.org/spreadsheetml/2006/main" count="563" uniqueCount="246">
  <si>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</si>
  <si>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</si>
  <si>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</si>
  <si>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</si>
  <si>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</si>
  <si>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</si>
  <si>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</si>
  <si>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</si>
  <si>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</si>
  <si>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</si>
  <si>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</si>
  <si>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</si>
  <si>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</si>
  <si>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</si>
  <si>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</si>
  <si>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</si>
  <si>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</si>
  <si>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</si>
  <si>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</si>
  <si>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</si>
  <si>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</si>
  <si>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</si>
  <si>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</si>
  <si>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</si>
  <si>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</si>
  <si>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</si>
  <si>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</si>
  <si>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</si>
  <si>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</si>
  <si>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</si>
  <si>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</si>
  <si>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</si>
  <si>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</si>
  <si>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</si>
  <si>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</si>
  <si>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</si>
  <si>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</si>
  <si>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</si>
  <si>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</si>
  <si>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</si>
  <si>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</si>
  <si>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</si>
  <si>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</si>
  <si>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</si>
  <si>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</si>
  <si>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</si>
  <si>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</si>
  <si>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</si>
  <si>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</si>
  <si>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</si>
  <si>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</si>
  <si>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</si>
  <si>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</si>
  <si>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</si>
  <si>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</si>
  <si>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</si>
  <si>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</si>
  <si>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</si>
  <si>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</si>
  <si>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</si>
  <si>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</si>
  <si>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</si>
  <si>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</si>
  <si>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</si>
  <si>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</si>
  <si>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</si>
  <si>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</si>
  <si>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</si>
  <si>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</si>
  <si>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</si>
  <si>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</si>
  <si>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</si>
  <si>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</si>
  <si>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</si>
  <si>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</si>
  <si>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</si>
  <si>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</si>
  <si>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</si>
  <si>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</si>
  <si>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</si>
  <si>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</si>
  <si>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</si>
  <si>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</si>
  <si>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</si>
  <si>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</si>
  <si>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</si>
  <si>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</si>
  <si>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</si>
  <si>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</si>
  <si>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</si>
  <si>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</si>
  <si>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</si>
  <si>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</si>
  <si>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</si>
  <si>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</si>
  <si>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</si>
  <si>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</si>
  <si>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</si>
  <si>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</si>
  <si>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</si>
  <si>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</si>
  <si>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</si>
  <si>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</si>
  <si>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</si>
  <si>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</si>
  <si>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</si>
  <si>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</si>
  <si>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</si>
  <si>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</si>
  <si>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</si>
  <si>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</si>
  <si>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</si>
  <si>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</si>
  <si>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</si>
  <si>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</si>
  <si>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</si>
  <si>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</si>
  <si>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</si>
  <si>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</si>
  <si>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</si>
  <si>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</si>
  <si>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</si>
  <si>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</si>
  <si>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</si>
  <si>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</si>
  <si>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</si>
  <si>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</si>
  <si>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</si>
  <si>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</si>
  <si>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</si>
  <si>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</si>
  <si>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</si>
  <si>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</si>
  <si>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</si>
  <si>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</si>
  <si>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</si>
  <si>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</si>
  <si>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</si>
  <si>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</si>
  <si>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</si>
  <si>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</si>
  <si>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</si>
  <si>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</si>
  <si>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</si>
  <si>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</si>
  <si>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</si>
  <si>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</si>
  <si>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</si>
  <si>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</si>
  <si>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</si>
  <si>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</si>
  <si>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</si>
  <si>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</si>
  <si>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</si>
  <si>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</si>
  <si>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</si>
  <si>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</si>
  <si>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</si>
  <si>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</si>
  <si>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</si>
  <si>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</si>
  <si>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</si>
  <si>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</si>
  <si>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</si>
  <si>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</si>
  <si>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</si>
  <si>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</si>
  <si>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</si>
  <si>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</si>
  <si>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</si>
  <si>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</si>
  <si>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</si>
  <si>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</si>
  <si>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</si>
  <si>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</si>
  <si>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</si>
  <si>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</si>
  <si>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</si>
  <si>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</si>
  <si>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</si>
  <si>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</si>
  <si>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</si>
  <si>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</si>
  <si>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</si>
  <si>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</si>
  <si>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</si>
  <si>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</si>
  <si>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</si>
  <si>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Kælder</t>
  </si>
  <si>
    <t>Overbygning</t>
  </si>
  <si>
    <t>Pumpeinstallation Miljøklasse A (100-300 l/s) - Mek/EL</t>
  </si>
  <si>
    <t>Pumpeinstallation Miljøklasse A (600-1.000 l/s) - Mek/EL</t>
  </si>
  <si>
    <t>Pumpeinstallation Miljøklasse A (600-1.000 l/s) - SRO</t>
  </si>
  <si>
    <t>Pumpestationer i brønde (&lt; 6,25 m2), Mek/EL</t>
  </si>
  <si>
    <t>Pumpestationer i underjordiske bygværker (&lt;50 m2), Mek/El</t>
  </si>
  <si>
    <t>Pumpestationer m. overbygning (&lt; 20 m2), Konstruktioner</t>
  </si>
  <si>
    <t>Pumpestationer m. overbygning (&lt; 20 m2), Mek/EL</t>
  </si>
  <si>
    <t>Pumpestationer m. overbygning (&lt; 20 m2), SRO</t>
  </si>
  <si>
    <t>Pumpeinstallation Miljøklasse A (100-300 l/s) - SRO</t>
  </si>
  <si>
    <t>Brønde</t>
  </si>
  <si>
    <t xml:space="preserve">Ledningsnet ≤ Ø 200 mm </t>
  </si>
  <si>
    <t xml:space="preserve">Ø 200 mm &lt; Ledningsnet ≤ Ø 500 mm </t>
  </si>
  <si>
    <t>Ø 500 mm &lt; Ledningsnet ≤ Ø 800 mm</t>
  </si>
  <si>
    <t>Ø 800 mm &lt; Ledningsnet ≤ Ø 1000 mm</t>
  </si>
  <si>
    <t>Ø 1200 mm &lt; Ledningsnet ≤ Ø 1600 mm</t>
  </si>
  <si>
    <t>Stik</t>
  </si>
  <si>
    <t>Strømpeforing Ø 200 mm &lt; Ledningsnet ≤ Ø 500 mm</t>
  </si>
  <si>
    <t>Strømpeforing Ø 500 mm &lt; Ledningsnet ≤ Ø 800 mm</t>
  </si>
  <si>
    <t>Strømpeforing Ø 800 mm &lt; Ledningsnet ≤ Ø 1000 mm</t>
  </si>
  <si>
    <t xml:space="preserve">Kælder (&lt; 7 m2) </t>
  </si>
  <si>
    <t>Jordbassin Klasse A</t>
  </si>
  <si>
    <t xml:space="preserve">Kælder (7 - 20 m2) </t>
  </si>
  <si>
    <t>Installationer "mekaniske riste og SRO" Miljøklasse A. (7-20 m2) - Mek/EL</t>
  </si>
  <si>
    <t>Installationer "mekaniske riste og SRO" Miljøklasse A. (7-20 m2) - SRO</t>
  </si>
  <si>
    <t>Indløb med riste, SRO</t>
  </si>
  <si>
    <t>Beluftningstanke, Mek/EL</t>
  </si>
  <si>
    <t>Beluftningstanke, SRO</t>
  </si>
  <si>
    <t>Forafvanding, slam, Konstruktion</t>
  </si>
  <si>
    <t>Forafvanding, slam, Mek/EL</t>
  </si>
  <si>
    <t>Forafvanding, slam, SRO</t>
  </si>
  <si>
    <t>Rådnetanke, slam, SRO</t>
  </si>
  <si>
    <t>Gasdisponering, SRO</t>
  </si>
  <si>
    <t>Gasdisponering - elproduktionsanlæg, Mek/EL</t>
  </si>
  <si>
    <t>Slutafvanding, slam - højteknologisk (centrifuger), Mek/El</t>
  </si>
  <si>
    <t>Pumpeinstallation Miljøklasse A (1.000-1.500 l/s) - SRO</t>
  </si>
  <si>
    <t>Andre bygninger (tekniske installationer, målere mv.)</t>
  </si>
  <si>
    <t>Administrationbygninger</t>
  </si>
  <si>
    <t>Værksteder, garager</t>
  </si>
  <si>
    <t>Arbejdsplads</t>
  </si>
  <si>
    <t>2014</t>
  </si>
  <si>
    <t>75</t>
  </si>
  <si>
    <t>20</t>
  </si>
  <si>
    <t>10</t>
  </si>
  <si>
    <t>50</t>
  </si>
  <si>
    <t>60</t>
  </si>
  <si>
    <t>5</t>
  </si>
  <si>
    <t>Pumpestationer i brønde (&lt; 6,25 m2), SRO</t>
  </si>
  <si>
    <t>Indløb med riste, Konstruktioner</t>
  </si>
  <si>
    <t>Indløb med riste, Mek/EL</t>
  </si>
  <si>
    <t>Ejendomsskatter</t>
  </si>
  <si>
    <t>Selskabsskatter</t>
  </si>
  <si>
    <t>Spildevandsafgift</t>
  </si>
  <si>
    <t>Køb af ydelser og produkter, der er omfattet af prisloftreguleringen, hos et andet selskab</t>
  </si>
  <si>
    <t>Frederikshavn Spildevand AS</t>
  </si>
  <si>
    <t>S025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</si>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</sst>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243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244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Frederikshavn Spildevand AS</v>
      </c>
      <c r="B1" s="56"/>
      <c r="C1" s="56"/>
      <c r="D1" s="56"/>
      <c r="E1" s="56"/>
    </row>
    <row r="2" spans="1:5" x14ac:dyDescent="0.25">
      <c r="A2" s="222" t="str">
        <f>'1. Forside'!A2</f>
        <v>S025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Frederikshavn Spildevand AS</v>
      </c>
      <c r="B1" s="26"/>
      <c r="C1" s="26"/>
      <c r="D1" s="26"/>
      <c r="E1" s="26"/>
    </row>
    <row r="2" spans="1:5" x14ac:dyDescent="0.25">
      <c r="A2" s="223" t="str">
        <f>'1. Forside'!A2</f>
        <v>S025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Frederikshavn Spildevand AS</v>
      </c>
      <c r="B1" s="26"/>
      <c r="C1" s="26"/>
      <c r="D1" s="26"/>
      <c r="E1" s="26"/>
    </row>
    <row r="2" spans="1:5" x14ac:dyDescent="0.25">
      <c r="A2" s="223" t="str">
        <f>'1. Forside'!A2</f>
        <v>S025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6300000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100000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6200000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5507503.1699999999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6300000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-792496.83000000007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Frederikshavn Spildevand AS</v>
      </c>
      <c r="B1" s="26"/>
      <c r="C1" s="26"/>
      <c r="D1" s="26"/>
      <c r="E1" s="26"/>
    </row>
    <row r="2" spans="1:5" x14ac:dyDescent="0.25">
      <c r="A2" s="223" t="str">
        <f>'1. Forside'!A2</f>
        <v>S025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8473505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8473505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Frederikshavn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S025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201529721.84844488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87355162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2441088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-1232098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2029683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90593835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1693250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1693250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5005322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-30255834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-40234236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-26760656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-41680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-97292406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</v>
      </c>
      <c r="D27" s="79" t="s">
        <v>0</v>
      </c>
      <c r="E27" s="10">
        <f>IF(C27&lt;0,0,-C27)</f>
        <v>-1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136295174.88999999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136295174.88999999</v>
      </c>
      <c r="D36" s="79" t="s">
        <v>0</v>
      </c>
      <c r="E36" s="10">
        <f>-C36</f>
        <v>-136295174.88999999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65234545.958444893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Frederikshavn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S025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18151777</v>
      </c>
      <c r="D7" s="224" t="s">
        <v>0</v>
      </c>
      <c r="E7" s="225">
        <v>18004237</v>
      </c>
      <c r="F7" s="224" t="s">
        <v>0</v>
      </c>
      <c r="G7" s="225">
        <v>18986495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14263756</v>
      </c>
      <c r="D8" s="224" t="s">
        <v>0</v>
      </c>
      <c r="E8" s="226">
        <v>0</v>
      </c>
      <c r="F8" s="224" t="s">
        <v>0</v>
      </c>
      <c r="G8" s="226">
        <v>5005322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3888021</v>
      </c>
      <c r="D11" s="228" t="s">
        <v>0</v>
      </c>
      <c r="E11" s="55">
        <f>C11+E7-E8-E9</f>
        <v>21892258</v>
      </c>
      <c r="F11" s="228" t="s">
        <v>0</v>
      </c>
      <c r="G11" s="55">
        <f>E11+G7-G8-G9</f>
        <v>35873431</v>
      </c>
      <c r="H11" s="228" t="s">
        <v>0</v>
      </c>
      <c r="I11" s="55">
        <f>G11+I7-I8-I9</f>
        <v>35873431</v>
      </c>
      <c r="J11" s="228" t="s">
        <v>0</v>
      </c>
      <c r="K11" s="55">
        <f>K7-K8-K9+K10+I11</f>
        <v>35873431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Frederikshavn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S025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64935268.311390489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-246754.01958328387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-1996760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62691754.291807204</v>
      </c>
      <c r="D13" s="79" t="s">
        <v>0</v>
      </c>
      <c r="E13" s="6">
        <f>C13</f>
        <v>62691754.291807204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84595855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245</v>
      </c>
      <c r="C16" s="14">
        <f>'6. Gennemførte investeringer'!F57</f>
        <v>5850142.9069999997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238795.57399999956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investeringer'!F19</f>
        <v>2354023.3333333335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93038816.814333335</v>
      </c>
      <c r="D19" s="79" t="s">
        <v>0</v>
      </c>
      <c r="E19" s="8">
        <f>C19</f>
        <v>93038816.814333335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omkostninger'!C12</f>
        <v>13433000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omkostninger'!C18</f>
        <v>185000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omkostninger'!C24</f>
        <v>-391887.98000000045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6200000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-792496.83000000007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18633615.189999998</v>
      </c>
      <c r="D30" s="79" t="s">
        <v>0</v>
      </c>
      <c r="E30" s="6">
        <f>C30</f>
        <v>18633615.189999998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65234545.958444893</v>
      </c>
      <c r="D34" s="79" t="s">
        <v>0</v>
      </c>
      <c r="E34" s="12">
        <f>C34</f>
        <v>65234545.958444893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239598732.25458544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4019068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59.615495994241812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Frederikshavn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S025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64935268.311390489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64935268.311390489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64935268.311390489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-246754.01958328387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Frederikshavn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S025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48013137.389442131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64688514.291807204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64935268.311390489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7987038.0023010299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1996760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Frederikshavn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S025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3123091026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84595855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84595855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31"/>
  <sheetViews>
    <sheetView view="pageLayout" topLeftCell="A28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Frederikshavn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S025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229</v>
      </c>
      <c r="D8" s="31" t="s">
        <v>230</v>
      </c>
      <c r="E8" s="32">
        <v>401633.25</v>
      </c>
      <c r="F8" s="34">
        <f t="shared" ref="F8" si="0">E8/D8</f>
        <v>5355.11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229</v>
      </c>
      <c r="D9" s="31" t="s">
        <v>230</v>
      </c>
      <c r="E9" s="32">
        <v>954829.03</v>
      </c>
      <c r="F9" s="34">
        <f t="shared" ref="F9:F54" si="1">E9/D9</f>
        <v>12731.053733333334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229</v>
      </c>
      <c r="D10" s="31" t="s">
        <v>231</v>
      </c>
      <c r="E10" s="32">
        <v>53456.160000000003</v>
      </c>
      <c r="F10" s="34">
        <f t="shared" si="1"/>
        <v>2672.808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229</v>
      </c>
      <c r="D11" s="31" t="s">
        <v>231</v>
      </c>
      <c r="E11" s="32">
        <v>603878.96</v>
      </c>
      <c r="F11" s="34">
        <f t="shared" si="1"/>
        <v>30193.947999999997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229</v>
      </c>
      <c r="D12" s="31" t="s">
        <v>232</v>
      </c>
      <c r="E12" s="32">
        <v>3740.99</v>
      </c>
      <c r="F12" s="34">
        <f t="shared" si="1"/>
        <v>374.09899999999999</v>
      </c>
      <c r="G12" s="35" t="s">
        <v>0</v>
      </c>
      <c r="H12" s="26"/>
    </row>
    <row r="13" spans="1:8" s="150" customFormat="1" x14ac:dyDescent="0.25">
      <c r="A13" s="26"/>
      <c r="B13" s="29" t="s">
        <v>193</v>
      </c>
      <c r="C13" s="30" t="s">
        <v>229</v>
      </c>
      <c r="D13" s="31" t="s">
        <v>231</v>
      </c>
      <c r="E13" s="32">
        <v>1766683.93</v>
      </c>
      <c r="F13" s="34">
        <f t="shared" si="1"/>
        <v>88334.196499999991</v>
      </c>
      <c r="G13" s="35" t="s">
        <v>0</v>
      </c>
      <c r="H13" s="26"/>
    </row>
    <row r="14" spans="1:8" s="150" customFormat="1" x14ac:dyDescent="0.25">
      <c r="A14" s="26"/>
      <c r="B14" s="29" t="s">
        <v>194</v>
      </c>
      <c r="C14" s="30" t="s">
        <v>229</v>
      </c>
      <c r="D14" s="31" t="s">
        <v>231</v>
      </c>
      <c r="E14" s="32">
        <v>188721.75</v>
      </c>
      <c r="F14" s="34">
        <f t="shared" si="1"/>
        <v>9436.0874999999996</v>
      </c>
      <c r="G14" s="35" t="s">
        <v>0</v>
      </c>
      <c r="H14" s="26"/>
    </row>
    <row r="15" spans="1:8" s="150" customFormat="1" x14ac:dyDescent="0.25">
      <c r="A15" s="26"/>
      <c r="B15" s="29" t="s">
        <v>195</v>
      </c>
      <c r="C15" s="30" t="s">
        <v>229</v>
      </c>
      <c r="D15" s="31" t="s">
        <v>233</v>
      </c>
      <c r="E15" s="32">
        <v>60586.66</v>
      </c>
      <c r="F15" s="34">
        <f t="shared" si="1"/>
        <v>1211.7332000000001</v>
      </c>
      <c r="G15" s="35" t="s">
        <v>0</v>
      </c>
      <c r="H15" s="26"/>
    </row>
    <row r="16" spans="1:8" s="150" customFormat="1" x14ac:dyDescent="0.25">
      <c r="A16" s="26"/>
      <c r="B16" s="29" t="s">
        <v>196</v>
      </c>
      <c r="C16" s="30" t="s">
        <v>229</v>
      </c>
      <c r="D16" s="31" t="s">
        <v>231</v>
      </c>
      <c r="E16" s="32">
        <v>1501139.82</v>
      </c>
      <c r="F16" s="34">
        <f t="shared" si="1"/>
        <v>75056.991000000009</v>
      </c>
      <c r="G16" s="35" t="s">
        <v>0</v>
      </c>
      <c r="H16" s="26"/>
    </row>
    <row r="17" spans="1:8" s="150" customFormat="1" x14ac:dyDescent="0.25">
      <c r="A17" s="26"/>
      <c r="B17" s="29" t="s">
        <v>197</v>
      </c>
      <c r="C17" s="30" t="s">
        <v>229</v>
      </c>
      <c r="D17" s="31" t="s">
        <v>232</v>
      </c>
      <c r="E17" s="32">
        <v>183998.15</v>
      </c>
      <c r="F17" s="34">
        <f t="shared" si="1"/>
        <v>18399.814999999999</v>
      </c>
      <c r="G17" s="35" t="s">
        <v>0</v>
      </c>
      <c r="H17" s="26"/>
    </row>
    <row r="18" spans="1:8" s="150" customFormat="1" x14ac:dyDescent="0.25">
      <c r="A18" s="26"/>
      <c r="B18" s="29" t="s">
        <v>189</v>
      </c>
      <c r="C18" s="30" t="s">
        <v>229</v>
      </c>
      <c r="D18" s="31" t="s">
        <v>230</v>
      </c>
      <c r="E18" s="32">
        <v>10068.200000000001</v>
      </c>
      <c r="F18" s="34">
        <f t="shared" si="1"/>
        <v>134.24266666666668</v>
      </c>
      <c r="G18" s="35" t="s">
        <v>0</v>
      </c>
      <c r="H18" s="26"/>
    </row>
    <row r="19" spans="1:8" s="150" customFormat="1" x14ac:dyDescent="0.25">
      <c r="A19" s="26"/>
      <c r="B19" s="29" t="s">
        <v>188</v>
      </c>
      <c r="C19" s="30" t="s">
        <v>229</v>
      </c>
      <c r="D19" s="31" t="s">
        <v>230</v>
      </c>
      <c r="E19" s="32">
        <v>2288891.2000000002</v>
      </c>
      <c r="F19" s="34">
        <f t="shared" si="1"/>
        <v>30518.549333333336</v>
      </c>
      <c r="G19" s="35" t="s">
        <v>0</v>
      </c>
      <c r="H19" s="26"/>
    </row>
    <row r="20" spans="1:8" s="150" customFormat="1" x14ac:dyDescent="0.25">
      <c r="A20" s="26"/>
      <c r="B20" s="29" t="s">
        <v>190</v>
      </c>
      <c r="C20" s="30" t="s">
        <v>229</v>
      </c>
      <c r="D20" s="31" t="s">
        <v>231</v>
      </c>
      <c r="E20" s="32">
        <v>1326780.6299999999</v>
      </c>
      <c r="F20" s="34">
        <f t="shared" si="1"/>
        <v>66339.031499999997</v>
      </c>
      <c r="G20" s="35" t="s">
        <v>0</v>
      </c>
      <c r="H20" s="26"/>
    </row>
    <row r="21" spans="1:8" s="150" customFormat="1" x14ac:dyDescent="0.25">
      <c r="A21" s="26"/>
      <c r="B21" s="29" t="s">
        <v>198</v>
      </c>
      <c r="C21" s="30" t="s">
        <v>229</v>
      </c>
      <c r="D21" s="31" t="s">
        <v>232</v>
      </c>
      <c r="E21" s="32">
        <v>152799.71</v>
      </c>
      <c r="F21" s="34">
        <f t="shared" si="1"/>
        <v>15279.971</v>
      </c>
      <c r="G21" s="35" t="s">
        <v>0</v>
      </c>
      <c r="H21" s="26"/>
    </row>
    <row r="22" spans="1:8" s="150" customFormat="1" x14ac:dyDescent="0.25">
      <c r="A22" s="26"/>
      <c r="B22" s="29" t="s">
        <v>199</v>
      </c>
      <c r="C22" s="30" t="s">
        <v>229</v>
      </c>
      <c r="D22" s="31" t="s">
        <v>230</v>
      </c>
      <c r="E22" s="32">
        <v>10531937.619999999</v>
      </c>
      <c r="F22" s="34">
        <f t="shared" si="1"/>
        <v>140425.83493333333</v>
      </c>
      <c r="G22" s="35" t="s">
        <v>0</v>
      </c>
      <c r="H22" s="26"/>
    </row>
    <row r="23" spans="1:8" s="150" customFormat="1" x14ac:dyDescent="0.25">
      <c r="A23" s="26"/>
      <c r="B23" s="29" t="s">
        <v>200</v>
      </c>
      <c r="C23" s="30" t="s">
        <v>229</v>
      </c>
      <c r="D23" s="31" t="s">
        <v>230</v>
      </c>
      <c r="E23" s="32">
        <v>8054542.6399999997</v>
      </c>
      <c r="F23" s="34">
        <f t="shared" si="1"/>
        <v>107393.90186666667</v>
      </c>
      <c r="G23" s="35" t="s">
        <v>0</v>
      </c>
      <c r="H23" s="26"/>
    </row>
    <row r="24" spans="1:8" s="150" customFormat="1" x14ac:dyDescent="0.25">
      <c r="A24" s="26"/>
      <c r="B24" s="29" t="s">
        <v>201</v>
      </c>
      <c r="C24" s="30" t="s">
        <v>229</v>
      </c>
      <c r="D24" s="31" t="s">
        <v>230</v>
      </c>
      <c r="E24" s="32">
        <v>7931765.4699999997</v>
      </c>
      <c r="F24" s="34">
        <f t="shared" si="1"/>
        <v>105756.87293333333</v>
      </c>
      <c r="G24" s="35" t="s">
        <v>0</v>
      </c>
      <c r="H24" s="26"/>
    </row>
    <row r="25" spans="1:8" s="150" customFormat="1" x14ac:dyDescent="0.25">
      <c r="A25" s="26"/>
      <c r="B25" s="29" t="s">
        <v>202</v>
      </c>
      <c r="C25" s="30" t="s">
        <v>229</v>
      </c>
      <c r="D25" s="31" t="s">
        <v>230</v>
      </c>
      <c r="E25" s="32">
        <v>4972411.96</v>
      </c>
      <c r="F25" s="34">
        <f t="shared" si="1"/>
        <v>66298.826133333336</v>
      </c>
      <c r="G25" s="35" t="s">
        <v>0</v>
      </c>
      <c r="H25" s="26"/>
    </row>
    <row r="26" spans="1:8" s="150" customFormat="1" x14ac:dyDescent="0.25">
      <c r="A26" s="26"/>
      <c r="B26" s="29" t="s">
        <v>203</v>
      </c>
      <c r="C26" s="30" t="s">
        <v>229</v>
      </c>
      <c r="D26" s="31" t="s">
        <v>230</v>
      </c>
      <c r="E26" s="32">
        <v>4019206.75</v>
      </c>
      <c r="F26" s="34">
        <f t="shared" si="1"/>
        <v>53589.423333333332</v>
      </c>
      <c r="G26" s="35" t="s">
        <v>0</v>
      </c>
      <c r="H26" s="26"/>
    </row>
    <row r="27" spans="1:8" s="150" customFormat="1" x14ac:dyDescent="0.25">
      <c r="A27" s="26"/>
      <c r="B27" s="29" t="s">
        <v>204</v>
      </c>
      <c r="C27" s="30" t="s">
        <v>229</v>
      </c>
      <c r="D27" s="31" t="s">
        <v>230</v>
      </c>
      <c r="E27" s="32">
        <v>4969921.1100000003</v>
      </c>
      <c r="F27" s="34">
        <f t="shared" si="1"/>
        <v>66265.61480000001</v>
      </c>
      <c r="G27" s="35" t="s">
        <v>0</v>
      </c>
      <c r="H27" s="26"/>
    </row>
    <row r="28" spans="1:8" s="150" customFormat="1" x14ac:dyDescent="0.25">
      <c r="A28" s="26"/>
      <c r="B28" s="29" t="s">
        <v>205</v>
      </c>
      <c r="C28" s="30" t="s">
        <v>229</v>
      </c>
      <c r="D28" s="31" t="s">
        <v>230</v>
      </c>
      <c r="E28" s="32">
        <v>4496464.92</v>
      </c>
      <c r="F28" s="34">
        <f t="shared" si="1"/>
        <v>59952.865599999997</v>
      </c>
      <c r="G28" s="35" t="s">
        <v>0</v>
      </c>
      <c r="H28" s="26"/>
    </row>
    <row r="29" spans="1:8" s="150" customFormat="1" x14ac:dyDescent="0.25">
      <c r="A29" s="26"/>
      <c r="B29" s="29" t="s">
        <v>206</v>
      </c>
      <c r="C29" s="30" t="s">
        <v>229</v>
      </c>
      <c r="D29" s="31" t="s">
        <v>233</v>
      </c>
      <c r="E29" s="32">
        <v>272000.63</v>
      </c>
      <c r="F29" s="34">
        <f t="shared" si="1"/>
        <v>5440.0126</v>
      </c>
      <c r="G29" s="35" t="s">
        <v>0</v>
      </c>
      <c r="H29" s="26"/>
    </row>
    <row r="30" spans="1:8" s="150" customFormat="1" x14ac:dyDescent="0.25">
      <c r="A30" s="26"/>
      <c r="B30" s="29" t="s">
        <v>207</v>
      </c>
      <c r="C30" s="30" t="s">
        <v>229</v>
      </c>
      <c r="D30" s="31" t="s">
        <v>233</v>
      </c>
      <c r="E30" s="32">
        <v>186836.74</v>
      </c>
      <c r="F30" s="34">
        <f t="shared" si="1"/>
        <v>3736.7347999999997</v>
      </c>
      <c r="G30" s="35" t="s">
        <v>0</v>
      </c>
      <c r="H30" s="26"/>
    </row>
    <row r="31" spans="1:8" s="150" customFormat="1" x14ac:dyDescent="0.25">
      <c r="A31" s="26"/>
      <c r="B31" s="29" t="s">
        <v>208</v>
      </c>
      <c r="C31" s="30" t="s">
        <v>229</v>
      </c>
      <c r="D31" s="31" t="s">
        <v>233</v>
      </c>
      <c r="E31" s="32">
        <v>328400.08</v>
      </c>
      <c r="F31" s="34">
        <f t="shared" si="1"/>
        <v>6568.0016000000005</v>
      </c>
      <c r="G31" s="35" t="s">
        <v>0</v>
      </c>
      <c r="H31" s="26"/>
    </row>
    <row r="32" spans="1:8" s="150" customFormat="1" x14ac:dyDescent="0.25">
      <c r="A32" s="26"/>
      <c r="B32" s="29" t="s">
        <v>209</v>
      </c>
      <c r="C32" s="30" t="s">
        <v>229</v>
      </c>
      <c r="D32" s="31" t="s">
        <v>230</v>
      </c>
      <c r="E32" s="32">
        <v>56509.09</v>
      </c>
      <c r="F32" s="34">
        <f t="shared" si="1"/>
        <v>753.4545333333333</v>
      </c>
      <c r="G32" s="35" t="s">
        <v>0</v>
      </c>
      <c r="H32" s="26"/>
    </row>
    <row r="33" spans="1:8" s="150" customFormat="1" x14ac:dyDescent="0.25">
      <c r="A33" s="26"/>
      <c r="B33" s="29" t="s">
        <v>210</v>
      </c>
      <c r="C33" s="30" t="s">
        <v>229</v>
      </c>
      <c r="D33" s="31" t="s">
        <v>233</v>
      </c>
      <c r="E33" s="32">
        <v>519562.36</v>
      </c>
      <c r="F33" s="34">
        <f t="shared" si="1"/>
        <v>10391.2472</v>
      </c>
      <c r="G33" s="35" t="s">
        <v>0</v>
      </c>
      <c r="H33" s="26"/>
    </row>
    <row r="34" spans="1:8" s="150" customFormat="1" x14ac:dyDescent="0.25">
      <c r="A34" s="26"/>
      <c r="B34" s="29" t="s">
        <v>211</v>
      </c>
      <c r="C34" s="30" t="s">
        <v>229</v>
      </c>
      <c r="D34" s="31" t="s">
        <v>230</v>
      </c>
      <c r="E34" s="32">
        <v>176310.3</v>
      </c>
      <c r="F34" s="34">
        <f t="shared" si="1"/>
        <v>2350.8039999999996</v>
      </c>
      <c r="G34" s="35" t="s">
        <v>0</v>
      </c>
      <c r="H34" s="26"/>
    </row>
    <row r="35" spans="1:8" s="150" customFormat="1" ht="26.25" x14ac:dyDescent="0.25">
      <c r="A35" s="26"/>
      <c r="B35" s="29" t="s">
        <v>212</v>
      </c>
      <c r="C35" s="30" t="s">
        <v>229</v>
      </c>
      <c r="D35" s="31" t="s">
        <v>231</v>
      </c>
      <c r="E35" s="32">
        <v>717870.33</v>
      </c>
      <c r="F35" s="34">
        <f t="shared" si="1"/>
        <v>35893.516499999998</v>
      </c>
      <c r="G35" s="35" t="s">
        <v>0</v>
      </c>
      <c r="H35" s="26"/>
    </row>
    <row r="36" spans="1:8" s="150" customFormat="1" ht="26.25" x14ac:dyDescent="0.25">
      <c r="A36" s="26"/>
      <c r="B36" s="29" t="s">
        <v>213</v>
      </c>
      <c r="C36" s="30" t="s">
        <v>229</v>
      </c>
      <c r="D36" s="31" t="s">
        <v>232</v>
      </c>
      <c r="E36" s="32">
        <v>2877676.37</v>
      </c>
      <c r="F36" s="34">
        <f t="shared" si="1"/>
        <v>287767.63699999999</v>
      </c>
      <c r="G36" s="35" t="s">
        <v>0</v>
      </c>
      <c r="H36" s="26"/>
    </row>
    <row r="37" spans="1:8" s="150" customFormat="1" x14ac:dyDescent="0.25">
      <c r="A37" s="26"/>
      <c r="B37" s="29" t="s">
        <v>214</v>
      </c>
      <c r="C37" s="30" t="s">
        <v>229</v>
      </c>
      <c r="D37" s="31" t="s">
        <v>232</v>
      </c>
      <c r="E37" s="32">
        <v>182996.77</v>
      </c>
      <c r="F37" s="34">
        <f t="shared" si="1"/>
        <v>18299.677</v>
      </c>
      <c r="G37" s="35" t="s">
        <v>0</v>
      </c>
      <c r="H37" s="26"/>
    </row>
    <row r="38" spans="1:8" s="150" customFormat="1" x14ac:dyDescent="0.25">
      <c r="A38" s="26"/>
      <c r="B38" s="29" t="s">
        <v>215</v>
      </c>
      <c r="C38" s="30" t="s">
        <v>229</v>
      </c>
      <c r="D38" s="31" t="s">
        <v>231</v>
      </c>
      <c r="E38" s="32">
        <v>174598.67</v>
      </c>
      <c r="F38" s="34">
        <f t="shared" si="1"/>
        <v>8729.933500000001</v>
      </c>
      <c r="G38" s="35" t="s">
        <v>0</v>
      </c>
      <c r="H38" s="26"/>
    </row>
    <row r="39" spans="1:8" s="150" customFormat="1" x14ac:dyDescent="0.25">
      <c r="A39" s="26"/>
      <c r="B39" s="29" t="s">
        <v>216</v>
      </c>
      <c r="C39" s="30" t="s">
        <v>229</v>
      </c>
      <c r="D39" s="31" t="s">
        <v>232</v>
      </c>
      <c r="E39" s="32">
        <v>316206.25</v>
      </c>
      <c r="F39" s="34">
        <f t="shared" si="1"/>
        <v>31620.625</v>
      </c>
      <c r="G39" s="35" t="s">
        <v>0</v>
      </c>
      <c r="H39" s="26"/>
    </row>
    <row r="40" spans="1:8" s="150" customFormat="1" x14ac:dyDescent="0.25">
      <c r="A40" s="26"/>
      <c r="B40" s="29" t="s">
        <v>217</v>
      </c>
      <c r="C40" s="30" t="s">
        <v>229</v>
      </c>
      <c r="D40" s="31" t="s">
        <v>234</v>
      </c>
      <c r="E40" s="32">
        <v>51497.25</v>
      </c>
      <c r="F40" s="34">
        <f t="shared" si="1"/>
        <v>858.28750000000002</v>
      </c>
      <c r="G40" s="35" t="s">
        <v>0</v>
      </c>
      <c r="H40" s="26"/>
    </row>
    <row r="41" spans="1:8" s="150" customFormat="1" x14ac:dyDescent="0.25">
      <c r="A41" s="26"/>
      <c r="B41" s="29" t="s">
        <v>218</v>
      </c>
      <c r="C41" s="30" t="s">
        <v>229</v>
      </c>
      <c r="D41" s="31" t="s">
        <v>231</v>
      </c>
      <c r="E41" s="32">
        <v>157500</v>
      </c>
      <c r="F41" s="34">
        <f t="shared" si="1"/>
        <v>7875</v>
      </c>
      <c r="G41" s="35" t="s">
        <v>0</v>
      </c>
      <c r="H41" s="26"/>
    </row>
    <row r="42" spans="1:8" s="150" customFormat="1" x14ac:dyDescent="0.25">
      <c r="A42" s="26"/>
      <c r="B42" s="29" t="s">
        <v>219</v>
      </c>
      <c r="C42" s="30" t="s">
        <v>229</v>
      </c>
      <c r="D42" s="31" t="s">
        <v>232</v>
      </c>
      <c r="E42" s="32">
        <v>26020.05</v>
      </c>
      <c r="F42" s="34">
        <f t="shared" si="1"/>
        <v>2602.0050000000001</v>
      </c>
      <c r="G42" s="35" t="s">
        <v>0</v>
      </c>
      <c r="H42" s="26"/>
    </row>
    <row r="43" spans="1:8" s="150" customFormat="1" x14ac:dyDescent="0.25">
      <c r="A43" s="26"/>
      <c r="B43" s="29" t="s">
        <v>220</v>
      </c>
      <c r="C43" s="30" t="s">
        <v>229</v>
      </c>
      <c r="D43" s="31" t="s">
        <v>232</v>
      </c>
      <c r="E43" s="32">
        <v>23878.799999999999</v>
      </c>
      <c r="F43" s="34">
        <f t="shared" si="1"/>
        <v>2387.88</v>
      </c>
      <c r="G43" s="35" t="s">
        <v>0</v>
      </c>
      <c r="H43" s="26"/>
    </row>
    <row r="44" spans="1:8" s="150" customFormat="1" x14ac:dyDescent="0.25">
      <c r="A44" s="26"/>
      <c r="B44" s="29" t="s">
        <v>221</v>
      </c>
      <c r="C44" s="30" t="s">
        <v>229</v>
      </c>
      <c r="D44" s="31" t="s">
        <v>232</v>
      </c>
      <c r="E44" s="32">
        <v>192264.89</v>
      </c>
      <c r="F44" s="34">
        <f t="shared" si="1"/>
        <v>19226.489000000001</v>
      </c>
      <c r="G44" s="35" t="s">
        <v>0</v>
      </c>
      <c r="H44" s="26"/>
    </row>
    <row r="45" spans="1:8" s="150" customFormat="1" x14ac:dyDescent="0.25">
      <c r="A45" s="26"/>
      <c r="B45" s="29" t="s">
        <v>222</v>
      </c>
      <c r="C45" s="30" t="s">
        <v>229</v>
      </c>
      <c r="D45" s="31" t="s">
        <v>231</v>
      </c>
      <c r="E45" s="32">
        <v>509776.13</v>
      </c>
      <c r="F45" s="34">
        <f t="shared" si="1"/>
        <v>25488.806499999999</v>
      </c>
      <c r="G45" s="35" t="s">
        <v>0</v>
      </c>
      <c r="H45" s="26"/>
    </row>
    <row r="46" spans="1:8" s="150" customFormat="1" x14ac:dyDescent="0.25">
      <c r="A46" s="26"/>
      <c r="B46" s="29" t="s">
        <v>223</v>
      </c>
      <c r="C46" s="30" t="s">
        <v>229</v>
      </c>
      <c r="D46" s="31" t="s">
        <v>231</v>
      </c>
      <c r="E46" s="32">
        <v>235792.21</v>
      </c>
      <c r="F46" s="34">
        <f t="shared" si="1"/>
        <v>11789.610499999999</v>
      </c>
      <c r="G46" s="35" t="s">
        <v>0</v>
      </c>
      <c r="H46" s="26"/>
    </row>
    <row r="47" spans="1:8" s="150" customFormat="1" x14ac:dyDescent="0.25">
      <c r="A47" s="26"/>
      <c r="B47" s="29" t="s">
        <v>224</v>
      </c>
      <c r="C47" s="30" t="s">
        <v>229</v>
      </c>
      <c r="D47" s="31" t="s">
        <v>232</v>
      </c>
      <c r="E47" s="32">
        <v>351105.93</v>
      </c>
      <c r="F47" s="34">
        <f t="shared" si="1"/>
        <v>35110.593000000001</v>
      </c>
      <c r="G47" s="35" t="s">
        <v>0</v>
      </c>
      <c r="H47" s="26"/>
    </row>
    <row r="48" spans="1:8" s="150" customFormat="1" x14ac:dyDescent="0.25">
      <c r="A48" s="26"/>
      <c r="B48" s="29" t="s">
        <v>225</v>
      </c>
      <c r="C48" s="30" t="s">
        <v>229</v>
      </c>
      <c r="D48" s="31" t="s">
        <v>230</v>
      </c>
      <c r="E48" s="32">
        <v>367931.81</v>
      </c>
      <c r="F48" s="34">
        <f t="shared" si="1"/>
        <v>4905.7574666666669</v>
      </c>
      <c r="G48" s="35" t="s">
        <v>0</v>
      </c>
      <c r="H48" s="26"/>
    </row>
    <row r="49" spans="1:8" s="150" customFormat="1" x14ac:dyDescent="0.25">
      <c r="A49" s="26"/>
      <c r="B49" s="29" t="s">
        <v>226</v>
      </c>
      <c r="C49" s="30" t="s">
        <v>229</v>
      </c>
      <c r="D49" s="31" t="s">
        <v>230</v>
      </c>
      <c r="E49" s="32">
        <v>607143.49</v>
      </c>
      <c r="F49" s="34">
        <f t="shared" si="1"/>
        <v>8095.246533333333</v>
      </c>
      <c r="G49" s="35" t="s">
        <v>0</v>
      </c>
      <c r="H49" s="26"/>
    </row>
    <row r="50" spans="1:8" s="150" customFormat="1" x14ac:dyDescent="0.25">
      <c r="A50" s="26"/>
      <c r="B50" s="29" t="s">
        <v>227</v>
      </c>
      <c r="C50" s="30" t="s">
        <v>229</v>
      </c>
      <c r="D50" s="31" t="s">
        <v>230</v>
      </c>
      <c r="E50" s="32">
        <v>18027.45</v>
      </c>
      <c r="F50" s="34">
        <f t="shared" si="1"/>
        <v>240.36600000000001</v>
      </c>
      <c r="G50" s="35" t="s">
        <v>0</v>
      </c>
      <c r="H50" s="26"/>
    </row>
    <row r="51" spans="1:8" s="150" customFormat="1" x14ac:dyDescent="0.25">
      <c r="A51" s="26"/>
      <c r="B51" s="29" t="s">
        <v>228</v>
      </c>
      <c r="C51" s="30" t="s">
        <v>229</v>
      </c>
      <c r="D51" s="31" t="s">
        <v>235</v>
      </c>
      <c r="E51" s="32">
        <v>29461.24</v>
      </c>
      <c r="F51" s="34">
        <f t="shared" si="1"/>
        <v>5892.2480000000005</v>
      </c>
      <c r="G51" s="35" t="s">
        <v>0</v>
      </c>
      <c r="H51" s="26"/>
    </row>
    <row r="52" spans="1:8" s="150" customFormat="1" x14ac:dyDescent="0.25">
      <c r="A52" s="26"/>
      <c r="B52" s="29" t="s">
        <v>201</v>
      </c>
      <c r="C52" s="30" t="s">
        <v>229</v>
      </c>
      <c r="D52" s="31" t="s">
        <v>230</v>
      </c>
      <c r="E52" s="32">
        <v>420520.35</v>
      </c>
      <c r="F52" s="34">
        <f t="shared" si="1"/>
        <v>5606.9380000000001</v>
      </c>
      <c r="G52" s="35" t="s">
        <v>0</v>
      </c>
      <c r="H52" s="26"/>
    </row>
    <row r="53" spans="1:8" s="150" customFormat="1" x14ac:dyDescent="0.25">
      <c r="A53" s="26"/>
      <c r="B53" s="29" t="s">
        <v>205</v>
      </c>
      <c r="C53" s="30" t="s">
        <v>229</v>
      </c>
      <c r="D53" s="31" t="s">
        <v>230</v>
      </c>
      <c r="E53" s="32">
        <v>66799.03</v>
      </c>
      <c r="F53" s="34">
        <f t="shared" si="1"/>
        <v>890.65373333333332</v>
      </c>
      <c r="G53" s="35" t="s">
        <v>0</v>
      </c>
      <c r="H53" s="26"/>
    </row>
    <row r="54" spans="1:8" s="150" customFormat="1" x14ac:dyDescent="0.25">
      <c r="A54" s="26"/>
      <c r="B54" s="29" t="s">
        <v>199</v>
      </c>
      <c r="C54" s="30" t="s">
        <v>229</v>
      </c>
      <c r="D54" s="31" t="s">
        <v>230</v>
      </c>
      <c r="E54" s="32">
        <v>119796.45</v>
      </c>
      <c r="F54" s="34">
        <f t="shared" si="1"/>
        <v>1597.2860000000001</v>
      </c>
      <c r="G54" s="35" t="s">
        <v>0</v>
      </c>
      <c r="H54" s="26"/>
    </row>
    <row r="55" spans="1:8" s="150" customFormat="1" x14ac:dyDescent="0.25">
      <c r="A55" s="26"/>
      <c r="B55" s="23" t="s">
        <v>72</v>
      </c>
      <c r="C55" s="160"/>
      <c r="D55" s="160"/>
      <c r="E55" s="160"/>
      <c r="F55" s="36">
        <f>SUM(F8:F54)</f>
        <v>1499839.7869999998</v>
      </c>
      <c r="G55" s="37" t="s">
        <v>0</v>
      </c>
      <c r="H55" s="26"/>
    </row>
    <row r="56" spans="1:8" s="150" customFormat="1" x14ac:dyDescent="0.25">
      <c r="A56" s="26"/>
      <c r="B56" s="107" t="s">
        <v>136</v>
      </c>
      <c r="C56" s="161"/>
      <c r="D56" s="161"/>
      <c r="E56" s="161"/>
      <c r="F56" s="66">
        <v>4350303.12</v>
      </c>
      <c r="G56" s="37" t="s">
        <v>0</v>
      </c>
      <c r="H56" s="26"/>
    </row>
    <row r="57" spans="1:8" s="150" customFormat="1" x14ac:dyDescent="0.25">
      <c r="A57" s="26"/>
      <c r="B57" s="39" t="s">
        <v>69</v>
      </c>
      <c r="C57" s="162"/>
      <c r="D57" s="162"/>
      <c r="E57" s="163"/>
      <c r="F57" s="38">
        <f>F55+F56</f>
        <v>5850142.9069999997</v>
      </c>
      <c r="G57" s="38" t="s">
        <v>0</v>
      </c>
      <c r="H57" s="26"/>
    </row>
    <row r="58" spans="1:8" s="150" customFormat="1" x14ac:dyDescent="0.25">
      <c r="A58" s="26"/>
      <c r="B58" s="26"/>
      <c r="C58" s="26"/>
      <c r="D58" s="26"/>
      <c r="E58" s="26"/>
      <c r="F58" s="26"/>
      <c r="G58" s="26"/>
      <c r="H58" s="26"/>
    </row>
    <row r="59" spans="1:8" s="150" customFormat="1" x14ac:dyDescent="0.25">
      <c r="A59" s="26"/>
      <c r="B59" s="26"/>
      <c r="C59" s="26"/>
      <c r="D59" s="26"/>
      <c r="E59" s="26"/>
      <c r="F59" s="26"/>
      <c r="G59" s="26"/>
      <c r="H59" s="26"/>
    </row>
    <row r="60" spans="1:8" s="150" customFormat="1" x14ac:dyDescent="0.25">
      <c r="A60" s="26"/>
      <c r="B60" s="26"/>
      <c r="C60" s="26"/>
      <c r="D60" s="26"/>
      <c r="E60" s="26"/>
      <c r="F60" s="26"/>
      <c r="G60" s="26"/>
      <c r="H60" s="26"/>
    </row>
    <row r="61" spans="1:8" s="150" customFormat="1" hidden="1" x14ac:dyDescent="0.25"/>
    <row r="62" spans="1:8" s="150" customFormat="1" hidden="1" x14ac:dyDescent="0.25"/>
    <row r="63" spans="1:8" s="150" customFormat="1" hidden="1" x14ac:dyDescent="0.25"/>
    <row r="64" spans="1:8" s="150" customFormat="1" ht="14.45" hidden="1" customHeight="1" x14ac:dyDescent="0.25"/>
    <row r="65" s="150" customFormat="1" ht="14.45" hidden="1" customHeight="1" x14ac:dyDescent="0.25"/>
    <row r="66" s="150" customFormat="1" ht="15" hidden="1" customHeight="1" x14ac:dyDescent="0.25"/>
    <row r="67" s="150" customFormat="1" ht="15" hidden="1" customHeight="1" x14ac:dyDescent="0.25"/>
    <row r="68" s="150" customFormat="1" ht="15" hidden="1" customHeight="1" x14ac:dyDescent="0.25"/>
    <row r="69" s="150" customFormat="1" ht="15" hidden="1" customHeight="1" x14ac:dyDescent="0.25"/>
    <row r="70" s="150" customFormat="1" ht="15" hidden="1" customHeight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s="150" customFormat="1" hidden="1" x14ac:dyDescent="0.25"/>
    <row r="126" s="150" customFormat="1" hidden="1" x14ac:dyDescent="0.25"/>
    <row r="127" s="150" customFormat="1" hidden="1" x14ac:dyDescent="0.25"/>
    <row r="128" s="150" customFormat="1" hidden="1" x14ac:dyDescent="0.25"/>
    <row r="129" s="150" customFormat="1" hidden="1" x14ac:dyDescent="0.25"/>
    <row r="130" s="150" customFormat="1" hidden="1" x14ac:dyDescent="0.25"/>
    <row r="131" s="150" customFormat="1" hidden="1" x14ac:dyDescent="0.25"/>
    <row r="132" s="150" customFormat="1" hidden="1" x14ac:dyDescent="0.25"/>
    <row r="133" s="150" customFormat="1" hidden="1" x14ac:dyDescent="0.25"/>
    <row r="134" s="150" customFormat="1" hidden="1" x14ac:dyDescent="0.25"/>
    <row r="135" s="150" customFormat="1" hidden="1" x14ac:dyDescent="0.25"/>
    <row r="136" s="150" customFormat="1" hidden="1" x14ac:dyDescent="0.25"/>
    <row r="137" s="150" customFormat="1" hidden="1" x14ac:dyDescent="0.25"/>
    <row r="138" s="150" customFormat="1" hidden="1" x14ac:dyDescent="0.25"/>
    <row r="139" s="150" customFormat="1" hidden="1" x14ac:dyDescent="0.25"/>
    <row r="140" s="150" customFormat="1" hidden="1" x14ac:dyDescent="0.25"/>
    <row r="141" s="150" customFormat="1" hidden="1" x14ac:dyDescent="0.25"/>
    <row r="142" s="150" customFormat="1" hidden="1" x14ac:dyDescent="0.25"/>
    <row r="143" s="150" customFormat="1" hidden="1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Frederikshavn Spildevand AS</v>
      </c>
      <c r="B1" s="164"/>
      <c r="C1" s="164"/>
      <c r="D1" s="164"/>
      <c r="E1" s="164"/>
    </row>
    <row r="2" spans="1:5" x14ac:dyDescent="0.25">
      <c r="A2" s="1" t="str">
        <f>'1. Forside'!A2</f>
        <v>S025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1016467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1744417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investeringer'!F55</f>
        <v>1499839.7869999998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238795.57399999956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Frederikshavn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S025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217</v>
      </c>
      <c r="C8" s="30">
        <v>2015</v>
      </c>
      <c r="D8" s="31">
        <v>60</v>
      </c>
      <c r="E8" s="32">
        <v>22630000</v>
      </c>
      <c r="F8" s="45">
        <f>E8/D8</f>
        <v>377166.66666666669</v>
      </c>
      <c r="G8" s="35" t="s">
        <v>0</v>
      </c>
      <c r="H8" s="26"/>
    </row>
    <row r="9" spans="1:8" s="150" customFormat="1" x14ac:dyDescent="0.25">
      <c r="A9" s="26"/>
      <c r="B9" s="29" t="s">
        <v>193</v>
      </c>
      <c r="C9" s="30">
        <v>2015</v>
      </c>
      <c r="D9" s="31">
        <v>20</v>
      </c>
      <c r="E9" s="32">
        <v>5000000</v>
      </c>
      <c r="F9" s="45">
        <f t="shared" ref="F9:F16" si="0">E9/D9</f>
        <v>250000</v>
      </c>
      <c r="G9" s="35" t="s">
        <v>0</v>
      </c>
      <c r="H9" s="26"/>
    </row>
    <row r="10" spans="1:8" s="150" customFormat="1" x14ac:dyDescent="0.25">
      <c r="A10" s="26"/>
      <c r="B10" s="29" t="s">
        <v>201</v>
      </c>
      <c r="C10" s="30">
        <v>2015</v>
      </c>
      <c r="D10" s="31">
        <v>75</v>
      </c>
      <c r="E10" s="32">
        <v>36500000</v>
      </c>
      <c r="F10" s="45">
        <f t="shared" si="0"/>
        <v>486666.66666666669</v>
      </c>
      <c r="G10" s="35" t="s">
        <v>0</v>
      </c>
      <c r="H10" s="26"/>
    </row>
    <row r="11" spans="1:8" s="150" customFormat="1" x14ac:dyDescent="0.25">
      <c r="A11" s="26"/>
      <c r="B11" s="29" t="s">
        <v>201</v>
      </c>
      <c r="C11" s="30">
        <v>2016</v>
      </c>
      <c r="D11" s="31">
        <v>75</v>
      </c>
      <c r="E11" s="32">
        <v>48733000</v>
      </c>
      <c r="F11" s="45">
        <f t="shared" si="0"/>
        <v>649773.33333333337</v>
      </c>
      <c r="G11" s="35" t="s">
        <v>0</v>
      </c>
      <c r="H11" s="26"/>
    </row>
    <row r="12" spans="1:8" s="150" customFormat="1" x14ac:dyDescent="0.25">
      <c r="A12" s="26"/>
      <c r="B12" s="29" t="s">
        <v>193</v>
      </c>
      <c r="C12" s="30">
        <v>2016</v>
      </c>
      <c r="D12" s="31">
        <v>20</v>
      </c>
      <c r="E12" s="32">
        <v>3075000</v>
      </c>
      <c r="F12" s="45">
        <f t="shared" si="0"/>
        <v>153750</v>
      </c>
      <c r="G12" s="35" t="s">
        <v>0</v>
      </c>
      <c r="H12" s="26"/>
    </row>
    <row r="13" spans="1:8" s="150" customFormat="1" x14ac:dyDescent="0.25">
      <c r="A13" s="26"/>
      <c r="B13" s="29" t="s">
        <v>236</v>
      </c>
      <c r="C13" s="30">
        <v>2016</v>
      </c>
      <c r="D13" s="31">
        <v>10</v>
      </c>
      <c r="E13" s="32">
        <v>450000</v>
      </c>
      <c r="F13" s="45">
        <f t="shared" si="0"/>
        <v>45000</v>
      </c>
      <c r="G13" s="35" t="s">
        <v>0</v>
      </c>
      <c r="H13" s="26"/>
    </row>
    <row r="14" spans="1:8" s="150" customFormat="1" x14ac:dyDescent="0.25">
      <c r="A14" s="26"/>
      <c r="B14" s="29" t="s">
        <v>237</v>
      </c>
      <c r="C14" s="30">
        <v>2016</v>
      </c>
      <c r="D14" s="31">
        <v>60</v>
      </c>
      <c r="E14" s="32">
        <v>1000000</v>
      </c>
      <c r="F14" s="45">
        <f t="shared" si="0"/>
        <v>16666.666666666668</v>
      </c>
      <c r="G14" s="35" t="s">
        <v>0</v>
      </c>
      <c r="H14" s="26"/>
    </row>
    <row r="15" spans="1:8" s="150" customFormat="1" x14ac:dyDescent="0.25">
      <c r="A15" s="26"/>
      <c r="B15" s="29" t="s">
        <v>238</v>
      </c>
      <c r="C15" s="30">
        <v>2016</v>
      </c>
      <c r="D15" s="31">
        <v>20</v>
      </c>
      <c r="E15" s="32">
        <v>6500000</v>
      </c>
      <c r="F15" s="45">
        <f t="shared" si="0"/>
        <v>325000</v>
      </c>
      <c r="G15" s="35" t="s">
        <v>0</v>
      </c>
      <c r="H15" s="26"/>
    </row>
    <row r="16" spans="1:8" s="150" customFormat="1" x14ac:dyDescent="0.25">
      <c r="A16" s="26"/>
      <c r="B16" s="29" t="s">
        <v>214</v>
      </c>
      <c r="C16" s="30">
        <v>2016</v>
      </c>
      <c r="D16" s="31">
        <v>10</v>
      </c>
      <c r="E16" s="32">
        <v>500000</v>
      </c>
      <c r="F16" s="45">
        <f t="shared" si="0"/>
        <v>50000</v>
      </c>
      <c r="G16" s="35" t="s">
        <v>0</v>
      </c>
      <c r="H16" s="26"/>
    </row>
    <row r="17" spans="1:8" s="150" customFormat="1" x14ac:dyDescent="0.25">
      <c r="A17" s="26"/>
      <c r="B17" s="109" t="s">
        <v>73</v>
      </c>
      <c r="C17" s="167"/>
      <c r="D17" s="168"/>
      <c r="E17" s="169"/>
      <c r="F17" s="46">
        <f>SUMIF(C8:C16,"2015",F8:F16)</f>
        <v>1113833.3333333335</v>
      </c>
      <c r="G17" s="47" t="s">
        <v>0</v>
      </c>
      <c r="H17" s="26"/>
    </row>
    <row r="18" spans="1:8" s="150" customFormat="1" x14ac:dyDescent="0.25">
      <c r="A18" s="26"/>
      <c r="B18" s="107" t="s">
        <v>134</v>
      </c>
      <c r="C18" s="170"/>
      <c r="D18" s="171"/>
      <c r="E18" s="172"/>
      <c r="F18" s="46">
        <f>SUMIF(C8:C16,"2016",F8:F16)</f>
        <v>1240190</v>
      </c>
      <c r="G18" s="47" t="s">
        <v>0</v>
      </c>
      <c r="H18" s="26"/>
    </row>
    <row r="19" spans="1:8" s="150" customFormat="1" x14ac:dyDescent="0.25">
      <c r="A19" s="26"/>
      <c r="B19" s="50" t="s">
        <v>36</v>
      </c>
      <c r="C19" s="173"/>
      <c r="D19" s="174"/>
      <c r="E19" s="174"/>
      <c r="F19" s="48">
        <f>F17+F18</f>
        <v>2354023.3333333335</v>
      </c>
      <c r="G19" s="49" t="s">
        <v>0</v>
      </c>
      <c r="H19" s="26"/>
    </row>
    <row r="20" spans="1:8" s="150" customFormat="1" x14ac:dyDescent="0.25">
      <c r="A20" s="26"/>
      <c r="B20" s="26"/>
      <c r="C20" s="166"/>
      <c r="D20" s="26"/>
      <c r="E20" s="26"/>
      <c r="F20" s="26"/>
      <c r="G20" s="26"/>
      <c r="H20" s="26"/>
    </row>
    <row r="21" spans="1:8" s="150" customFormat="1" x14ac:dyDescent="0.25">
      <c r="A21" s="26"/>
      <c r="B21" s="26"/>
      <c r="C21" s="166"/>
      <c r="D21" s="26"/>
      <c r="E21" s="26"/>
      <c r="F21" s="26"/>
      <c r="G21" s="26"/>
      <c r="H21" s="26"/>
    </row>
    <row r="22" spans="1:8" s="150" customFormat="1" x14ac:dyDescent="0.25">
      <c r="A22" s="26"/>
      <c r="B22" s="26"/>
      <c r="C22" s="166"/>
      <c r="D22" s="26"/>
      <c r="E22" s="26"/>
      <c r="F22" s="175"/>
      <c r="G22" s="175"/>
      <c r="H22" s="26"/>
    </row>
    <row r="23" spans="1:8" s="150" customFormat="1" hidden="1" x14ac:dyDescent="0.25">
      <c r="C23" s="176"/>
    </row>
    <row r="24" spans="1:8" s="150" customFormat="1" hidden="1" x14ac:dyDescent="0.25">
      <c r="C24" s="176"/>
    </row>
    <row r="25" spans="1:8" s="150" customFormat="1" hidden="1" x14ac:dyDescent="0.25">
      <c r="C25" s="176"/>
    </row>
    <row r="26" spans="1:8" s="150" customFormat="1" hidden="1" x14ac:dyDescent="0.25">
      <c r="C26" s="17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t="12" hidden="1" customHeight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2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Frederikshavn Spildevand AS</v>
      </c>
      <c r="B1" s="56"/>
      <c r="C1" s="56"/>
      <c r="D1" s="178"/>
      <c r="E1" s="56"/>
    </row>
    <row r="2" spans="1:5" x14ac:dyDescent="0.25">
      <c r="A2" s="222" t="str">
        <f>'1. Forside'!A2</f>
        <v>S025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239</v>
      </c>
      <c r="C8" s="51">
        <v>150000</v>
      </c>
      <c r="D8" s="182" t="s">
        <v>0</v>
      </c>
      <c r="E8" s="56"/>
    </row>
    <row r="9" spans="1:5" x14ac:dyDescent="0.25">
      <c r="A9" s="56"/>
      <c r="B9" s="207" t="s">
        <v>240</v>
      </c>
      <c r="C9" s="51">
        <v>8000000</v>
      </c>
      <c r="D9" s="182" t="s">
        <v>0</v>
      </c>
      <c r="E9" s="56"/>
    </row>
    <row r="10" spans="1:5" x14ac:dyDescent="0.25">
      <c r="A10" s="56"/>
      <c r="B10" s="207" t="s">
        <v>241</v>
      </c>
      <c r="C10" s="51">
        <v>4500000</v>
      </c>
      <c r="D10" s="182" t="s">
        <v>0</v>
      </c>
      <c r="E10" s="56"/>
    </row>
    <row r="11" spans="1:5" x14ac:dyDescent="0.25">
      <c r="A11" s="56"/>
      <c r="B11" s="207" t="s">
        <v>242</v>
      </c>
      <c r="C11" s="51">
        <v>750000</v>
      </c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13433000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6" t="s">
        <v>145</v>
      </c>
      <c r="C15" s="267"/>
      <c r="D15" s="268"/>
      <c r="E15" s="56"/>
    </row>
    <row r="16" spans="1:5" x14ac:dyDescent="0.25">
      <c r="A16" s="56"/>
      <c r="B16" s="53" t="s">
        <v>71</v>
      </c>
      <c r="C16" s="51">
        <v>160000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25000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185000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69" t="s">
        <v>146</v>
      </c>
      <c r="C21" s="270"/>
      <c r="D21" s="271"/>
      <c r="E21" s="56"/>
    </row>
    <row r="22" spans="1:5" x14ac:dyDescent="0.25">
      <c r="A22" s="56"/>
      <c r="B22" s="108" t="s">
        <v>147</v>
      </c>
      <c r="C22" s="19">
        <v>12646112.02</v>
      </c>
      <c r="D22" s="58" t="s">
        <v>0</v>
      </c>
      <c r="E22" s="56"/>
    </row>
    <row r="23" spans="1:5" x14ac:dyDescent="0.25">
      <c r="A23" s="56"/>
      <c r="B23" s="108" t="s">
        <v>148</v>
      </c>
      <c r="C23" s="40">
        <v>13038000</v>
      </c>
      <c r="D23" s="58" t="s">
        <v>0</v>
      </c>
      <c r="E23" s="56"/>
    </row>
    <row r="24" spans="1:5" x14ac:dyDescent="0.25">
      <c r="A24" s="56"/>
      <c r="B24" s="28" t="s">
        <v>149</v>
      </c>
      <c r="C24" s="55">
        <f>C22-C23</f>
        <v>-391887.98000000045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2015-05-08T11:51:55Z</cp:lastPrinted>
  <dcterms:created xsi:type="dcterms:W3CDTF">2014-01-17T08:54:17Z</dcterms:created>
  <dcterms:modified xsi:type="dcterms:W3CDTF">2015-09-25T10:02:50Z</dcterms:modified>
</cp:coreProperties>
</file>