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913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E31" i="19" l="1"/>
  <c r="C36" i="19" l="1"/>
  <c r="E36" i="19" s="1"/>
  <c r="F43" i="7" l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1" i="16"/>
  <c r="C12" i="8" l="1"/>
  <c r="C15" i="16"/>
  <c r="C8" i="8" s="1"/>
  <c r="C13" i="15"/>
  <c r="C15" i="15" s="1"/>
  <c r="C11" i="8" s="1"/>
  <c r="C9" i="9"/>
  <c r="C15" i="8" s="1"/>
  <c r="E29" i="19"/>
  <c r="C9" i="11"/>
  <c r="C28" i="8" s="1"/>
  <c r="C10" i="16" l="1"/>
  <c r="C11" i="17"/>
  <c r="C13" i="19"/>
  <c r="C27" i="19" s="1"/>
  <c r="C27" i="16"/>
  <c r="C9" i="8" s="1"/>
  <c r="C7" i="8"/>
  <c r="E27" i="19" l="1"/>
  <c r="E37" i="19" s="1"/>
  <c r="C34" i="8" s="1"/>
  <c r="E34" i="8" s="1"/>
  <c r="E11" i="17"/>
  <c r="G11" i="17" s="1"/>
  <c r="C8" i="15"/>
  <c r="I11" i="17" l="1"/>
  <c r="K10" i="17"/>
  <c r="C9" i="12"/>
  <c r="C32" i="8" s="1"/>
  <c r="E32" i="8" s="1"/>
  <c r="K11" i="17" l="1"/>
  <c r="C9" i="13"/>
  <c r="C26" i="8" s="1"/>
  <c r="F8" i="2" l="1"/>
  <c r="F8" i="7"/>
  <c r="F42" i="7" s="1"/>
  <c r="F47" i="2" l="1"/>
  <c r="C9" i="10" s="1"/>
  <c r="C15" i="11" l="1"/>
  <c r="C29" i="8" s="1"/>
  <c r="C15" i="13"/>
  <c r="C27" i="8" s="1"/>
  <c r="C14" i="4"/>
  <c r="C25" i="8" s="1"/>
  <c r="C22" i="3"/>
  <c r="C23" i="8" s="1"/>
  <c r="F44" i="7"/>
  <c r="C18" i="8" s="1"/>
  <c r="C16" i="3"/>
  <c r="C22" i="8" s="1"/>
  <c r="C10" i="3"/>
  <c r="C21" i="8" s="1"/>
  <c r="C8" i="4"/>
  <c r="C24" i="8" s="1"/>
  <c r="C10" i="10"/>
  <c r="C17" i="8" s="1"/>
  <c r="F49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<sst xmlns="http://schemas.openxmlformats.org/spreadsheetml/2006/main" count="587" uniqueCount="248">
  <si>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</si>
  <si>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</si>
  <si>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</si>
  <si>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</si>
  <si>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</si>
  <si>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</si>
  <si>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</si>
  <si>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</si>
  <si>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</si>
  <si>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</si>
  <si>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</si>
  <si>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</si>
  <si>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</si>
  <si>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</si>
  <si>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</si>
  <si>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</si>
  <si>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</si>
  <si>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</si>
  <si>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</si>
  <si>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</si>
  <si>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</si>
  <si>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</si>
  <si>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</si>
  <si>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</si>
  <si>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</si>
  <si>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</si>
  <si>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</si>
  <si>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</si>
  <si>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</si>
  <si>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</si>
  <si>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</si>
  <si>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</si>
  <si>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</si>
  <si>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</si>
  <si>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</si>
  <si>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</si>
  <si>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</si>
  <si>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</si>
  <si>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</si>
  <si>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</si>
  <si>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</si>
  <si>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</si>
  <si>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</si>
  <si>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</si>
  <si>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</si>
  <si>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</si>
  <si>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</si>
  <si>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</si>
  <si>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</si>
  <si>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</si>
  <si>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</si>
  <si>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</si>
  <si>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</si>
  <si>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</si>
  <si>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</si>
  <si>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</si>
  <si>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</si>
  <si>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</si>
  <si>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</si>
  <si>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</si>
  <si>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</si>
  <si>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</si>
  <si>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</si>
  <si>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</si>
  <si>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</si>
  <si>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</si>
  <si>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</si>
  <si>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</si>
  <si>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</si>
  <si>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</si>
  <si>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</si>
  <si>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</si>
  <si>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</si>
  <si>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</si>
  <si>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</si>
  <si>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</si>
  <si>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</si>
  <si>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</si>
  <si>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</si>
  <si>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</si>
  <si>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</si>
  <si>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</si>
  <si>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</si>
  <si>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</si>
  <si>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</si>
  <si>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</si>
  <si>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</si>
  <si>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</si>
  <si>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</si>
  <si>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</si>
  <si>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</si>
  <si>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</si>
  <si>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</si>
  <si>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</si>
  <si>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</si>
  <si>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</si>
  <si>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</si>
  <si>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</si>
  <si>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</si>
  <si>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</si>
  <si>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</si>
  <si>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</si>
  <si>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</si>
  <si>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</si>
  <si>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</si>
  <si>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</si>
  <si>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</si>
  <si>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</si>
  <si>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</si>
  <si>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</si>
  <si>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</si>
  <si>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</si>
  <si>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</si>
  <si>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</si>
  <si>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</si>
  <si>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</si>
  <si>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</si>
  <si>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</si>
  <si>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</si>
  <si>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</si>
  <si>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</si>
  <si>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</si>
  <si>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</si>
  <si>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</si>
  <si>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</si>
  <si>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</si>
  <si>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</si>
  <si>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</si>
  <si>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</si>
  <si>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</si>
  <si>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</si>
  <si>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</si>
  <si>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</si>
  <si>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</si>
  <si>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</si>
  <si>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</si>
  <si>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</si>
  <si>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</si>
  <si>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</si>
  <si>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</si>
  <si>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</si>
  <si>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</si>
  <si>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</si>
  <si>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</si>
  <si>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</si>
  <si>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</si>
  <si>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</si>
  <si>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</si>
  <si>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</si>
  <si>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</si>
  <si>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</si>
  <si>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</si>
  <si>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</si>
  <si>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</si>
  <si>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</si>
  <si>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</si>
  <si>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</si>
  <si>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</si>
  <si>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</si>
  <si>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</si>
  <si>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</si>
  <si>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</si>
  <si>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</si>
  <si>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</si>
  <si>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</si>
  <si>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</si>
  <si>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</si>
  <si>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</si>
  <si>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</si>
  <si>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</si>
  <si>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</si>
  <si>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</si>
  <si>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</si>
  <si>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</si>
  <si>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</si>
  <si>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</si>
  <si>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</si>
  <si>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</si>
  <si>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</si>
  <si>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</si>
  <si>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</si>
  <si>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</si>
  <si>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</si>
  <si>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</si>
  <si>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</si>
  <si>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</si>
  <si>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</si>
  <si>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</si>
  <si>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</si>
  <si>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</si>
  <si>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Indløb med riste, Konstruktioner</t>
  </si>
  <si>
    <t>Indløb med riste, Mek/EL</t>
  </si>
  <si>
    <t>Indløb med riste, SRO</t>
  </si>
  <si>
    <t>Sand- og fedtfang, Kontruktioner</t>
  </si>
  <si>
    <t>Sand- og fedtfang, Mek/EL</t>
  </si>
  <si>
    <t xml:space="preserve">Ledningsnet ≤ Ø 200 mm </t>
  </si>
  <si>
    <t xml:space="preserve">Ø 200 mm &lt; Ledningsnet ≤ Ø 500 mm </t>
  </si>
  <si>
    <t>Ø 800 mm &lt; Ledningsnet ≤ Ø 1000 mm</t>
  </si>
  <si>
    <t>Strømpeforing ≤ Ø 200 mm</t>
  </si>
  <si>
    <t>Strømpeforing Ø 200 mm &lt; Ledningsnet ≤ Ø 500 mm</t>
  </si>
  <si>
    <t>Strømpeforing Ø 500 mm &lt; Ledningsnet ≤ Ø 800 mm</t>
  </si>
  <si>
    <t>Strømpeforing Ø 800 mm &lt; Ledningsnet ≤ Ø 1000 mm</t>
  </si>
  <si>
    <t>Strømpeforing Ø 1000 mm &lt; Ledningsnet ≤ Ø 1200 mm</t>
  </si>
  <si>
    <t>Brønde</t>
  </si>
  <si>
    <t>Stik</t>
  </si>
  <si>
    <t>Pumpestationer i brønde (&lt; 6,25 m2), Konstruktioner</t>
  </si>
  <si>
    <t>Pumpestationer i brønde (&lt; 6,25 m2), Mek/EL</t>
  </si>
  <si>
    <t>Pumpestationer i brønde (&lt; 6,25 m2), SRO</t>
  </si>
  <si>
    <t>Jordbassin Klasse A</t>
  </si>
  <si>
    <t>Andre bygninger (tekniske installationer, målere mv.)</t>
  </si>
  <si>
    <t>Arbejdsplads</t>
  </si>
  <si>
    <t>Køretøjer, personbil</t>
  </si>
  <si>
    <t>Køretøjer, små lastvogne (&lt; 3.500 kg.)</t>
  </si>
  <si>
    <t>Køretøjer, entreprenørmaskiner</t>
  </si>
  <si>
    <t>Værksteder, garager</t>
  </si>
  <si>
    <t>Mindre renseanlæg &lt; 5.000 PE uden mulighed for opdeling</t>
  </si>
  <si>
    <t>Sand- og fedtfang, SRO</t>
  </si>
  <si>
    <t>Beluftningstanke, Mek/EL</t>
  </si>
  <si>
    <t>Slutafvanding, slam - højteknologisk (centrifuger), Mek/El</t>
  </si>
  <si>
    <t>Pumpestationer m. overbygning (&lt; 20 m2), Konstruktioner</t>
  </si>
  <si>
    <t>Pumpestationer m. overbygning (&lt; 20 m2), Mek/EL</t>
  </si>
  <si>
    <t>Pumpestationer m. overbygning (&lt; 20 m2), SRO</t>
  </si>
  <si>
    <t>Pumpestationer i underjordiske bygværker (&lt;50 m2), Konstruktioner</t>
  </si>
  <si>
    <t>Pumpestationer i underjordiske bygværker (&lt;50 m2), Mek/El</t>
  </si>
  <si>
    <t>Pumpestationer i underjordiske bygværker (&lt;50 m2), SRO</t>
  </si>
  <si>
    <t>Pumpeinstallation Miljøklasse A (300-600 l/s) - Mek/EL</t>
  </si>
  <si>
    <t>2014</t>
  </si>
  <si>
    <t>20</t>
  </si>
  <si>
    <t>5</t>
  </si>
  <si>
    <t>15</t>
  </si>
  <si>
    <t>60</t>
  </si>
  <si>
    <t>10</t>
  </si>
  <si>
    <t>75</t>
  </si>
  <si>
    <t>50</t>
  </si>
  <si>
    <t>40</t>
  </si>
  <si>
    <t>Støjvæg</t>
  </si>
  <si>
    <t>Oversvømmelseskort</t>
  </si>
  <si>
    <t>Sikring</t>
  </si>
  <si>
    <t>Beluftningstanke, Konstruktioner</t>
  </si>
  <si>
    <t>Beluftningstanke, SRO</t>
  </si>
  <si>
    <t>Selskabsskatter</t>
  </si>
  <si>
    <t>Spildevandsafgift</t>
  </si>
  <si>
    <t>Bekæmpelse af lugtgener</t>
  </si>
  <si>
    <t>Del af tidligere godkendte tillæg vedrørende omkostninger i 2014</t>
  </si>
  <si>
    <t>Udtræk af midlertidig forhøjelse efter § 8, stk. 5 (prisfremskrevet)</t>
  </si>
  <si>
    <t>Frederikssund Spildevand AS</t>
  </si>
  <si>
    <t>S026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</si>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</sst>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7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1" fillId="0" borderId="29" xfId="0" applyFont="1" applyBorder="1" applyAlignment="1" applyProtection="1">
      <alignment wrapText="1"/>
    </xf>
    <xf numFmtId="3" fontId="1" fillId="0" borderId="29" xfId="0" applyNumberFormat="1" applyFont="1" applyBorder="1" applyAlignment="1" applyProtection="1">
      <alignment horizontal="right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245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246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1" t="s">
        <v>58</v>
      </c>
      <c r="E8" s="231"/>
      <c r="F8" s="231"/>
      <c r="G8" s="123"/>
      <c r="H8" s="123"/>
      <c r="I8" s="123"/>
    </row>
    <row r="9" spans="1:9" x14ac:dyDescent="0.25">
      <c r="A9" s="121"/>
      <c r="B9" s="121"/>
      <c r="C9" s="121"/>
      <c r="D9" s="242" t="s">
        <v>108</v>
      </c>
      <c r="E9" s="242"/>
      <c r="F9" s="24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2" t="s">
        <v>59</v>
      </c>
      <c r="E13" s="232"/>
      <c r="F13" s="232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3" t="s">
        <v>60</v>
      </c>
      <c r="E16" s="234"/>
      <c r="F16" s="235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6" t="s">
        <v>2</v>
      </c>
      <c r="E17" s="237"/>
      <c r="F17" s="238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6" t="s">
        <v>133</v>
      </c>
      <c r="E18" s="237"/>
      <c r="F18" s="238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9" t="s">
        <v>44</v>
      </c>
      <c r="E19" s="240"/>
      <c r="F19" s="241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9" t="s">
        <v>61</v>
      </c>
      <c r="E20" s="240"/>
      <c r="F20" s="241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9" t="s">
        <v>89</v>
      </c>
      <c r="E21" s="240"/>
      <c r="F21" s="241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9" t="s">
        <v>62</v>
      </c>
      <c r="E22" s="240"/>
      <c r="F22" s="241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1" t="s">
        <v>42</v>
      </c>
      <c r="E23" s="262"/>
      <c r="F23" s="26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8" t="s">
        <v>63</v>
      </c>
      <c r="E24" s="259"/>
      <c r="F24" s="26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5" t="s">
        <v>64</v>
      </c>
      <c r="E25" s="256"/>
      <c r="F25" s="25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2" t="s">
        <v>43</v>
      </c>
      <c r="E26" s="253"/>
      <c r="F26" s="25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9" t="s">
        <v>65</v>
      </c>
      <c r="E27" s="250"/>
      <c r="F27" s="251"/>
      <c r="G27" s="126"/>
      <c r="H27" s="121"/>
      <c r="I27" s="121"/>
    </row>
    <row r="28" spans="1:9" x14ac:dyDescent="0.25">
      <c r="A28" s="121"/>
      <c r="B28" s="121"/>
      <c r="C28" s="126" t="s">
        <v>132</v>
      </c>
      <c r="D28" s="243" t="s">
        <v>143</v>
      </c>
      <c r="E28" s="244"/>
      <c r="F28" s="245"/>
      <c r="G28" s="126"/>
      <c r="H28" s="121"/>
      <c r="I28" s="121"/>
    </row>
    <row r="29" spans="1:9" x14ac:dyDescent="0.25">
      <c r="A29" s="121"/>
      <c r="B29" s="121"/>
      <c r="C29" s="127" t="s">
        <v>142</v>
      </c>
      <c r="D29" s="246" t="s">
        <v>144</v>
      </c>
      <c r="E29" s="247"/>
      <c r="F29" s="24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Frederikssund Spildevand AS</v>
      </c>
      <c r="B1" s="56"/>
      <c r="C1" s="56"/>
      <c r="D1" s="56"/>
      <c r="E1" s="56"/>
    </row>
    <row r="2" spans="1:5" x14ac:dyDescent="0.25">
      <c r="A2" s="222" t="str">
        <f>'1. Forside'!A2</f>
        <v>S026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7" t="s">
        <v>123</v>
      </c>
      <c r="C4" s="267"/>
      <c r="D4" s="267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151</v>
      </c>
      <c r="C6" s="180"/>
      <c r="D6" s="190"/>
      <c r="E6" s="56"/>
    </row>
    <row r="7" spans="1:5" x14ac:dyDescent="0.25">
      <c r="A7" s="56"/>
      <c r="B7" s="213" t="s">
        <v>242</v>
      </c>
      <c r="C7" s="51">
        <v>148000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148000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152</v>
      </c>
      <c r="C11" s="193"/>
      <c r="D11" s="190"/>
      <c r="E11" s="56"/>
    </row>
    <row r="12" spans="1:5" ht="16.7" customHeight="1" x14ac:dyDescent="0.25">
      <c r="A12" s="56"/>
      <c r="B12" s="108" t="s">
        <v>153</v>
      </c>
      <c r="C12" s="19">
        <v>0</v>
      </c>
      <c r="D12" s="153" t="s">
        <v>0</v>
      </c>
      <c r="E12" s="56"/>
    </row>
    <row r="13" spans="1:5" ht="16.7" customHeight="1" x14ac:dyDescent="0.25">
      <c r="A13" s="56"/>
      <c r="B13" s="108" t="s">
        <v>154</v>
      </c>
      <c r="C13" s="40">
        <v>0</v>
      </c>
      <c r="D13" s="153" t="s">
        <v>0</v>
      </c>
      <c r="E13" s="56"/>
    </row>
    <row r="14" spans="1:5" x14ac:dyDescent="0.25">
      <c r="A14" s="56"/>
      <c r="B14" s="28" t="s">
        <v>155</v>
      </c>
      <c r="C14" s="55">
        <f>C12-C13</f>
        <v>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Frederikssund Spildevand AS</v>
      </c>
      <c r="B1" s="26"/>
      <c r="C1" s="26"/>
      <c r="D1" s="26"/>
      <c r="E1" s="26"/>
    </row>
    <row r="2" spans="1:5" x14ac:dyDescent="0.25">
      <c r="A2" s="223" t="str">
        <f>'1. Forside'!A2</f>
        <v>S026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7" t="s">
        <v>122</v>
      </c>
      <c r="C4" s="267"/>
      <c r="D4" s="267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4" t="s">
        <v>156</v>
      </c>
      <c r="C7" s="275"/>
      <c r="D7" s="276"/>
      <c r="E7" s="26"/>
    </row>
    <row r="8" spans="1:5" x14ac:dyDescent="0.25">
      <c r="A8" s="26"/>
      <c r="B8" s="213"/>
      <c r="C8" s="51">
        <v>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4" t="s">
        <v>157</v>
      </c>
      <c r="C12" s="275"/>
      <c r="D12" s="276"/>
      <c r="E12" s="26"/>
    </row>
    <row r="13" spans="1:5" ht="15.75" customHeight="1" x14ac:dyDescent="0.25">
      <c r="A13" s="26"/>
      <c r="B13" s="108" t="s">
        <v>158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159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160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Frederikssund Spildevand AS</v>
      </c>
      <c r="B1" s="26"/>
      <c r="C1" s="26"/>
      <c r="D1" s="26"/>
      <c r="E1" s="26"/>
    </row>
    <row r="2" spans="1:5" x14ac:dyDescent="0.25">
      <c r="A2" s="223" t="str">
        <f>'1. Forside'!A2</f>
        <v>S026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4" t="s">
        <v>121</v>
      </c>
      <c r="C4" s="264"/>
      <c r="D4" s="264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161</v>
      </c>
      <c r="C6" s="199"/>
      <c r="D6" s="200"/>
      <c r="E6" s="26"/>
    </row>
    <row r="7" spans="1:5" x14ac:dyDescent="0.25">
      <c r="A7" s="26"/>
      <c r="B7" s="110" t="s">
        <v>162</v>
      </c>
      <c r="C7" s="51">
        <v>900000</v>
      </c>
      <c r="D7" s="191" t="s">
        <v>0</v>
      </c>
      <c r="E7" s="26"/>
    </row>
    <row r="8" spans="1:5" x14ac:dyDescent="0.25">
      <c r="A8" s="26"/>
      <c r="B8" s="110" t="s">
        <v>163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900000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167</v>
      </c>
      <c r="C12" s="201"/>
      <c r="D12" s="200"/>
      <c r="E12" s="26"/>
    </row>
    <row r="13" spans="1:5" x14ac:dyDescent="0.25">
      <c r="A13" s="26"/>
      <c r="B13" s="108" t="s">
        <v>164</v>
      </c>
      <c r="C13" s="19">
        <v>718422</v>
      </c>
      <c r="D13" s="153" t="s">
        <v>0</v>
      </c>
      <c r="E13" s="26"/>
    </row>
    <row r="14" spans="1:5" x14ac:dyDescent="0.25">
      <c r="A14" s="26"/>
      <c r="B14" s="108" t="s">
        <v>165</v>
      </c>
      <c r="C14" s="40">
        <v>845000</v>
      </c>
      <c r="D14" s="153" t="s">
        <v>0</v>
      </c>
      <c r="E14" s="26"/>
    </row>
    <row r="15" spans="1:5" x14ac:dyDescent="0.25">
      <c r="A15" s="26"/>
      <c r="B15" s="28" t="s">
        <v>166</v>
      </c>
      <c r="C15" s="55">
        <f>C13-C14</f>
        <v>-126578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Frederikssund Spildevand AS</v>
      </c>
      <c r="B1" s="26"/>
      <c r="C1" s="26"/>
      <c r="D1" s="26"/>
      <c r="E1" s="26"/>
    </row>
    <row r="2" spans="1:5" x14ac:dyDescent="0.25">
      <c r="A2" s="223" t="str">
        <f>'1. Forside'!A2</f>
        <v>S026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7" t="s">
        <v>120</v>
      </c>
      <c r="C4" s="267"/>
      <c r="D4" s="267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-3302483</v>
      </c>
      <c r="D7" s="191" t="s">
        <v>0</v>
      </c>
      <c r="E7" s="26"/>
    </row>
    <row r="8" spans="1:5" x14ac:dyDescent="0.25">
      <c r="A8" s="26"/>
      <c r="B8" s="111" t="s">
        <v>168</v>
      </c>
      <c r="C8" s="51">
        <v>-3302483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2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Frederikssund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S026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119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92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93</v>
      </c>
      <c r="C7" s="118"/>
      <c r="D7" s="119"/>
      <c r="E7" s="10">
        <v>102623474.52184665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170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95</v>
      </c>
      <c r="C9" s="14">
        <v>35878449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171</v>
      </c>
      <c r="C10" s="14">
        <v>4696270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172</v>
      </c>
      <c r="C11" s="14">
        <v>1076831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173</v>
      </c>
      <c r="C12" s="14">
        <v>3039560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44691110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96</v>
      </c>
      <c r="C14" s="208">
        <v>170040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97</v>
      </c>
      <c r="C15" s="208">
        <v>82539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98</v>
      </c>
      <c r="C16" s="208">
        <v>111191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99</v>
      </c>
      <c r="C17" s="7">
        <f>SUM(C14:C16)</f>
        <v>363770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2435093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100</v>
      </c>
      <c r="C19" s="208">
        <v>-2096425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101</v>
      </c>
      <c r="C20" s="208">
        <v>-45173492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102</v>
      </c>
      <c r="C21" s="208">
        <v>-220055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103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104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105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106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-47489972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1</v>
      </c>
      <c r="D27" s="79" t="s">
        <v>0</v>
      </c>
      <c r="E27" s="10">
        <f>IF(C27&lt;0,0,-C27)</f>
        <v>-1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3757569</v>
      </c>
      <c r="D29" s="79" t="s">
        <v>0</v>
      </c>
      <c r="E29" s="10">
        <f>-C29</f>
        <v>-3757569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174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174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86861324.609999999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90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86861324.609999999</v>
      </c>
      <c r="D36" s="79" t="s">
        <v>0</v>
      </c>
      <c r="E36" s="10">
        <f>-C36</f>
        <v>-86861324.609999999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94</v>
      </c>
      <c r="C37" s="99"/>
      <c r="D37" s="81"/>
      <c r="E37" s="21">
        <f>E7+E27+E29+E31+E36</f>
        <v>12004579.911846653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Frederikssund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S026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4" t="s">
        <v>169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6620990</v>
      </c>
      <c r="F7" s="224" t="s">
        <v>0</v>
      </c>
      <c r="G7" s="225">
        <v>6192662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6620990</v>
      </c>
      <c r="F8" s="224" t="s">
        <v>0</v>
      </c>
      <c r="G8" s="226">
        <v>2435093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3757569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Frederikssund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S026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107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109</v>
      </c>
      <c r="C7" s="14">
        <f>IF('3. Driftsomkostninger'!C15=0,'3. Driftsomkostninger'!C25,'3. Driftsomkostninger'!C25+'3. Driftsomkostninger'!C14)</f>
        <v>33228828.095701341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Driftsomkostninger'!C15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110</v>
      </c>
      <c r="C9" s="14">
        <f>'3. Driftsomkostninger'!C27</f>
        <v>-126269.5467636651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-885548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32217010.548937675</v>
      </c>
      <c r="D13" s="79" t="s">
        <v>0</v>
      </c>
      <c r="E13" s="6">
        <f>C13</f>
        <v>32217010.548937675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35653565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247</v>
      </c>
      <c r="C16" s="14">
        <f>'6. Gennemførte investeringer'!F49</f>
        <v>7832136.5933666676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111</v>
      </c>
      <c r="C17" s="14">
        <f>'7. Korrektion investeringer'!C10</f>
        <v>2102009.4200666668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112</v>
      </c>
      <c r="C18" s="14">
        <f>'8. Planlagte investeringer'!F44</f>
        <v>4143333.333333333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49731044.346766673</v>
      </c>
      <c r="D19" s="79" t="s">
        <v>0</v>
      </c>
      <c r="E19" s="8">
        <f>C19</f>
        <v>49731044.346766673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145</v>
      </c>
      <c r="C21" s="14">
        <f>'9. 1-1 omkostninger'!C10</f>
        <v>1332600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184</v>
      </c>
      <c r="C22" s="14">
        <f>'9. 1-1 omkostninger'!C16</f>
        <v>150000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113</v>
      </c>
      <c r="C23" s="14">
        <f>'9. 1-1 omkostninger'!C22</f>
        <v>-11604494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151</v>
      </c>
      <c r="C24" s="14">
        <f>'10. Miljø- og servicemål'!C8</f>
        <v>148000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114</v>
      </c>
      <c r="C25" s="14">
        <f>'10. Miljø- og servicemål'!C14</f>
        <v>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185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186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187</v>
      </c>
      <c r="C28" s="14">
        <f>'12. Nettofinansielle poster'!C9</f>
        <v>900000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115</v>
      </c>
      <c r="C29" s="14">
        <f>'12. Nettofinansielle poster'!C15</f>
        <v>-126578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-9200472</v>
      </c>
      <c r="D30" s="79" t="s">
        <v>0</v>
      </c>
      <c r="E30" s="6">
        <f>C30</f>
        <v>-9200472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189</v>
      </c>
      <c r="C34" s="9">
        <f>'14. Kontrol med indtægtsrammen'!E37</f>
        <v>12004579.911846653</v>
      </c>
      <c r="D34" s="79" t="s">
        <v>0</v>
      </c>
      <c r="E34" s="12">
        <f>C34</f>
        <v>12004579.911846653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116</v>
      </c>
      <c r="C36" s="11"/>
      <c r="D36" s="100"/>
      <c r="E36" s="10">
        <f>E13+E19+E30+E32+E34</f>
        <v>84752162.807550997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117</v>
      </c>
      <c r="C37" s="101"/>
      <c r="D37" s="102"/>
      <c r="E37" s="142">
        <v>2054405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118</v>
      </c>
      <c r="C38" s="104"/>
      <c r="D38" s="105"/>
      <c r="E38" s="67">
        <f>E36/E37</f>
        <v>41.253872925519069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8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Frederikssund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S026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4" t="s">
        <v>129</v>
      </c>
      <c r="C4" s="264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175</v>
      </c>
      <c r="C6" s="152"/>
      <c r="D6" s="152"/>
      <c r="E6" s="26"/>
    </row>
    <row r="7" spans="1:16384" s="150" customFormat="1" ht="14.1" customHeight="1" x14ac:dyDescent="0.25">
      <c r="A7" s="26"/>
      <c r="B7" s="22" t="s">
        <v>176</v>
      </c>
      <c r="C7" s="40">
        <v>39126529.519701339</v>
      </c>
      <c r="D7" s="153" t="s">
        <v>0</v>
      </c>
      <c r="E7" s="26"/>
    </row>
    <row r="8" spans="1:16384" s="150" customFormat="1" ht="14.1" customHeight="1" x14ac:dyDescent="0.25">
      <c r="A8" s="26"/>
      <c r="B8" s="229" t="s">
        <v>244</v>
      </c>
      <c r="C8" s="230">
        <v>5624193</v>
      </c>
      <c r="D8" s="153" t="s">
        <v>0</v>
      </c>
      <c r="E8" s="26"/>
    </row>
    <row r="9" spans="1:16384" s="150" customFormat="1" ht="14.1" customHeight="1" x14ac:dyDescent="0.25">
      <c r="A9" s="26"/>
      <c r="B9" s="23" t="s">
        <v>91</v>
      </c>
      <c r="C9" s="25">
        <v>0</v>
      </c>
      <c r="D9" s="154" t="s">
        <v>0</v>
      </c>
      <c r="E9" s="26"/>
    </row>
    <row r="10" spans="1:16384" s="150" customFormat="1" ht="14.1" customHeight="1" x14ac:dyDescent="0.25">
      <c r="A10" s="26"/>
      <c r="B10" s="28" t="s">
        <v>177</v>
      </c>
      <c r="C10" s="27">
        <f>C7-C9-C8</f>
        <v>33502336.519701339</v>
      </c>
      <c r="D10" s="155" t="s">
        <v>0</v>
      </c>
      <c r="E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14.1" customHeight="1" x14ac:dyDescent="0.25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24" customHeight="1" x14ac:dyDescent="0.25">
      <c r="A13" s="26"/>
      <c r="B13" s="20" t="s">
        <v>37</v>
      </c>
      <c r="C13" s="152"/>
      <c r="D13" s="152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178</v>
      </c>
      <c r="C14" s="40">
        <v>0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8" t="s">
        <v>38</v>
      </c>
      <c r="C15" s="27">
        <f>C14</f>
        <v>0</v>
      </c>
      <c r="D15" s="155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24" customHeight="1" x14ac:dyDescent="0.25">
      <c r="A18" s="26"/>
      <c r="B18" s="20" t="s">
        <v>88</v>
      </c>
      <c r="C18" s="152"/>
      <c r="D18" s="152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13.5" customHeight="1" x14ac:dyDescent="0.25">
      <c r="A19" s="26"/>
      <c r="B19" s="22" t="s">
        <v>243</v>
      </c>
      <c r="C19" s="19">
        <v>1391640</v>
      </c>
      <c r="D19" s="153" t="s">
        <v>0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179</v>
      </c>
      <c r="C20" s="19">
        <v>1118131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88</v>
      </c>
      <c r="C21" s="27">
        <f>C20-C19</f>
        <v>-273509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180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4.1" customHeight="1" x14ac:dyDescent="0.25">
      <c r="A25" s="26"/>
      <c r="B25" s="22" t="s">
        <v>176</v>
      </c>
      <c r="C25" s="40">
        <v>33228828.095701341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181</v>
      </c>
      <c r="C26" s="212">
        <v>-0.38</v>
      </c>
      <c r="D26" s="153" t="s">
        <v>16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4</v>
      </c>
      <c r="C27" s="27">
        <f>C25*(C26/100)</f>
        <v>-126269.5467636651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14.1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idden="1" x14ac:dyDescent="0.25"/>
    <row r="32" spans="1:16384" s="150" customFormat="1" ht="15" hidden="1" customHeight="1" x14ac:dyDescent="0.25"/>
    <row r="33" s="150" customFormat="1" ht="15" hidden="1" customHeight="1" x14ac:dyDescent="0.25"/>
    <row r="34" s="150" customFormat="1" ht="15" hidden="1" customHeight="1" x14ac:dyDescent="0.25"/>
    <row r="35" s="150" customFormat="1" ht="15" hidden="1" customHeight="1" x14ac:dyDescent="0.25"/>
    <row r="36" s="150" customFormat="1" ht="15" hidden="1" customHeight="1" x14ac:dyDescent="0.25"/>
    <row r="37" s="150" customFormat="1" ht="15" hidden="1" customHeight="1" x14ac:dyDescent="0.25"/>
    <row r="38" s="150" customFormat="1" ht="15" hidden="1" customHeight="1" x14ac:dyDescent="0.25"/>
    <row r="39" s="150" customFormat="1" ht="15" hidden="1" customHeight="1" x14ac:dyDescent="0.25"/>
    <row r="40" s="150" customFormat="1" ht="15" hidden="1" customHeight="1" x14ac:dyDescent="0.25"/>
    <row r="41" s="150" customFormat="1" ht="15" hidden="1" customHeight="1" x14ac:dyDescent="0.25"/>
    <row r="42" s="150" customFormat="1" ht="15" hidden="1" customHeight="1" x14ac:dyDescent="0.25"/>
    <row r="43" s="150" customFormat="1" ht="15" hidden="1" customHeight="1" x14ac:dyDescent="0.25"/>
    <row r="44" s="150" customFormat="1" ht="15" hidden="1" customHeight="1" x14ac:dyDescent="0.25"/>
    <row r="45" s="150" customFormat="1" ht="15" hidden="1" customHeight="1" x14ac:dyDescent="0.25"/>
    <row r="46" s="150" customFormat="1" ht="15" hidden="1" customHeight="1" x14ac:dyDescent="0.25"/>
    <row r="47" s="150" customFormat="1" ht="15" hidden="1" customHeight="1" x14ac:dyDescent="0.25"/>
    <row r="48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ht="15" customHeight="1" x14ac:dyDescent="0.25">
      <c r="A56" s="156"/>
      <c r="B56" s="156"/>
      <c r="C56" s="156"/>
      <c r="D56" s="156"/>
      <c r="E56" s="156"/>
    </row>
    <row r="57" spans="1:5" ht="15" customHeight="1" x14ac:dyDescent="0.25">
      <c r="A57" s="156"/>
      <c r="B57" s="156"/>
      <c r="C57" s="156"/>
      <c r="D57" s="156"/>
      <c r="E57" s="156"/>
    </row>
    <row r="58" spans="1:5" ht="15" customHeight="1" x14ac:dyDescent="0.25">
      <c r="A58" s="156"/>
      <c r="B58" s="156"/>
      <c r="C58" s="156"/>
      <c r="D58" s="156"/>
      <c r="E58" s="156"/>
    </row>
    <row r="59" spans="1:5" ht="15" customHeight="1" x14ac:dyDescent="0.25">
      <c r="A59" s="156"/>
      <c r="B59" s="156"/>
      <c r="C59" s="156"/>
      <c r="D59" s="156"/>
      <c r="E59" s="156"/>
    </row>
    <row r="60" spans="1:5" ht="15" customHeight="1" x14ac:dyDescent="0.25">
      <c r="A60" s="156"/>
      <c r="B60" s="156"/>
      <c r="C60" s="156"/>
      <c r="D60" s="156"/>
      <c r="E60" s="156"/>
    </row>
    <row r="61" spans="1:5" ht="15" customHeight="1" x14ac:dyDescent="0.25">
      <c r="A61" s="156"/>
      <c r="B61" s="156"/>
      <c r="C61" s="156"/>
      <c r="D61" s="156"/>
      <c r="E61" s="156"/>
    </row>
    <row r="62" spans="1:5" ht="15" customHeight="1" x14ac:dyDescent="0.25"/>
    <row r="63" spans="1:5" ht="15" customHeight="1" x14ac:dyDescent="0.25"/>
    <row r="64" spans="1: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Frederikssund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S026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128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134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25117671.157540642</v>
      </c>
      <c r="D7" s="153" t="s">
        <v>0</v>
      </c>
      <c r="E7" s="26"/>
    </row>
    <row r="8" spans="1:5" ht="14.1" customHeight="1" x14ac:dyDescent="0.25">
      <c r="A8" s="26"/>
      <c r="B8" s="22" t="s">
        <v>182</v>
      </c>
      <c r="C8" s="40">
        <f>'3. Driftsomkostninger'!C25+'3. Driftsomkostninger'!C27</f>
        <v>33102558.548937675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176</v>
      </c>
      <c r="C13" s="40">
        <f>'3. Driftsomkostninger'!C25</f>
        <v>33228828.095701341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183</v>
      </c>
      <c r="C19" s="218">
        <v>3542193.0750017627</v>
      </c>
      <c r="D19" s="153" t="s">
        <v>0</v>
      </c>
      <c r="E19" s="26"/>
    </row>
    <row r="20" spans="1:5" ht="14.1" customHeight="1" x14ac:dyDescent="0.25">
      <c r="A20" s="26"/>
      <c r="B20" s="28" t="s">
        <v>188</v>
      </c>
      <c r="C20" s="27">
        <v>885548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Frederikssund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S026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127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1513062707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35653565</v>
      </c>
      <c r="D8" s="153" t="s">
        <v>0</v>
      </c>
      <c r="E8" s="26"/>
    </row>
    <row r="9" spans="1:5" ht="14.1" customHeight="1" x14ac:dyDescent="0.25">
      <c r="A9" s="26"/>
      <c r="B9" s="28" t="s">
        <v>130</v>
      </c>
      <c r="C9" s="27">
        <f>C8</f>
        <v>35653565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3"/>
  <sheetViews>
    <sheetView view="pageLayout" topLeftCell="A22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Frederikssund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S026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5" t="s">
        <v>131</v>
      </c>
      <c r="C4" s="265"/>
      <c r="D4" s="265"/>
      <c r="E4" s="265"/>
      <c r="F4" s="265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136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6" t="s">
        <v>52</v>
      </c>
      <c r="G7" s="266"/>
      <c r="H7" s="26"/>
    </row>
    <row r="8" spans="1:8" s="150" customFormat="1" x14ac:dyDescent="0.25">
      <c r="A8" s="26"/>
      <c r="B8" s="29" t="s">
        <v>235</v>
      </c>
      <c r="C8" s="30" t="s">
        <v>226</v>
      </c>
      <c r="D8" s="31" t="s">
        <v>227</v>
      </c>
      <c r="E8" s="32">
        <v>707550</v>
      </c>
      <c r="F8" s="34">
        <f t="shared" ref="F8" si="0">E8/D8</f>
        <v>35377.5</v>
      </c>
      <c r="G8" s="35" t="s">
        <v>0</v>
      </c>
      <c r="H8" s="26"/>
    </row>
    <row r="9" spans="1:8" s="150" customFormat="1" x14ac:dyDescent="0.25">
      <c r="A9" s="26"/>
      <c r="B9" s="29" t="s">
        <v>236</v>
      </c>
      <c r="C9" s="30" t="s">
        <v>226</v>
      </c>
      <c r="D9" s="31" t="s">
        <v>228</v>
      </c>
      <c r="E9" s="32">
        <v>708825.72</v>
      </c>
      <c r="F9" s="34">
        <f t="shared" ref="F9:F46" si="1">E9/D9</f>
        <v>141765.144</v>
      </c>
      <c r="G9" s="35" t="s">
        <v>0</v>
      </c>
      <c r="H9" s="26"/>
    </row>
    <row r="10" spans="1:8" s="150" customFormat="1" x14ac:dyDescent="0.25">
      <c r="A10" s="26"/>
      <c r="B10" s="29" t="s">
        <v>237</v>
      </c>
      <c r="C10" s="30" t="s">
        <v>226</v>
      </c>
      <c r="D10" s="31" t="s">
        <v>229</v>
      </c>
      <c r="E10" s="32">
        <v>90530</v>
      </c>
      <c r="F10" s="34">
        <f t="shared" si="1"/>
        <v>6035.333333333333</v>
      </c>
      <c r="G10" s="35" t="s">
        <v>0</v>
      </c>
      <c r="H10" s="26"/>
    </row>
    <row r="11" spans="1:8" s="150" customFormat="1" x14ac:dyDescent="0.25">
      <c r="A11" s="26"/>
      <c r="B11" s="29" t="s">
        <v>190</v>
      </c>
      <c r="C11" s="30" t="s">
        <v>226</v>
      </c>
      <c r="D11" s="31" t="s">
        <v>230</v>
      </c>
      <c r="E11" s="32">
        <v>4374994.9400000004</v>
      </c>
      <c r="F11" s="34">
        <f t="shared" si="1"/>
        <v>72916.582333333339</v>
      </c>
      <c r="G11" s="35" t="s">
        <v>0</v>
      </c>
      <c r="H11" s="26"/>
    </row>
    <row r="12" spans="1:8" s="150" customFormat="1" x14ac:dyDescent="0.25">
      <c r="A12" s="26"/>
      <c r="B12" s="29" t="s">
        <v>191</v>
      </c>
      <c r="C12" s="30" t="s">
        <v>226</v>
      </c>
      <c r="D12" s="31" t="s">
        <v>227</v>
      </c>
      <c r="E12" s="32">
        <v>4917154.8600000003</v>
      </c>
      <c r="F12" s="34">
        <f t="shared" si="1"/>
        <v>245857.74300000002</v>
      </c>
      <c r="G12" s="35" t="s">
        <v>0</v>
      </c>
      <c r="H12" s="26"/>
    </row>
    <row r="13" spans="1:8" s="150" customFormat="1" x14ac:dyDescent="0.25">
      <c r="A13" s="26"/>
      <c r="B13" s="29" t="s">
        <v>192</v>
      </c>
      <c r="C13" s="30" t="s">
        <v>226</v>
      </c>
      <c r="D13" s="31" t="s">
        <v>231</v>
      </c>
      <c r="E13" s="32">
        <v>1000623.35</v>
      </c>
      <c r="F13" s="34">
        <f t="shared" si="1"/>
        <v>100062.33499999999</v>
      </c>
      <c r="G13" s="35" t="s">
        <v>0</v>
      </c>
      <c r="H13" s="26"/>
    </row>
    <row r="14" spans="1:8" s="150" customFormat="1" x14ac:dyDescent="0.25">
      <c r="A14" s="26"/>
      <c r="B14" s="29" t="s">
        <v>193</v>
      </c>
      <c r="C14" s="30" t="s">
        <v>226</v>
      </c>
      <c r="D14" s="31" t="s">
        <v>230</v>
      </c>
      <c r="E14" s="32">
        <v>4506415.5999999996</v>
      </c>
      <c r="F14" s="34">
        <f t="shared" si="1"/>
        <v>75106.926666666666</v>
      </c>
      <c r="G14" s="35" t="s">
        <v>0</v>
      </c>
      <c r="H14" s="26"/>
    </row>
    <row r="15" spans="1:8" s="150" customFormat="1" x14ac:dyDescent="0.25">
      <c r="A15" s="26"/>
      <c r="B15" s="29" t="s">
        <v>194</v>
      </c>
      <c r="C15" s="30" t="s">
        <v>226</v>
      </c>
      <c r="D15" s="31" t="s">
        <v>227</v>
      </c>
      <c r="E15" s="32">
        <v>4454945.7</v>
      </c>
      <c r="F15" s="34">
        <f t="shared" si="1"/>
        <v>222747.285</v>
      </c>
      <c r="G15" s="35" t="s">
        <v>0</v>
      </c>
      <c r="H15" s="26"/>
    </row>
    <row r="16" spans="1:8" s="150" customFormat="1" x14ac:dyDescent="0.25">
      <c r="A16" s="26"/>
      <c r="B16" s="29" t="s">
        <v>195</v>
      </c>
      <c r="C16" s="30" t="s">
        <v>226</v>
      </c>
      <c r="D16" s="31" t="s">
        <v>232</v>
      </c>
      <c r="E16" s="32">
        <v>1979183.02</v>
      </c>
      <c r="F16" s="34">
        <f t="shared" si="1"/>
        <v>26389.106933333333</v>
      </c>
      <c r="G16" s="35" t="s">
        <v>0</v>
      </c>
      <c r="H16" s="26"/>
    </row>
    <row r="17" spans="1:8" s="150" customFormat="1" x14ac:dyDescent="0.25">
      <c r="A17" s="26"/>
      <c r="B17" s="29" t="s">
        <v>196</v>
      </c>
      <c r="C17" s="30" t="s">
        <v>226</v>
      </c>
      <c r="D17" s="31" t="s">
        <v>232</v>
      </c>
      <c r="E17" s="32">
        <v>7835729.9000000004</v>
      </c>
      <c r="F17" s="34">
        <f t="shared" si="1"/>
        <v>104476.39866666668</v>
      </c>
      <c r="G17" s="35" t="s">
        <v>0</v>
      </c>
      <c r="H17" s="26"/>
    </row>
    <row r="18" spans="1:8" s="150" customFormat="1" x14ac:dyDescent="0.25">
      <c r="A18" s="26"/>
      <c r="B18" s="29" t="s">
        <v>197</v>
      </c>
      <c r="C18" s="30" t="s">
        <v>226</v>
      </c>
      <c r="D18" s="31" t="s">
        <v>232</v>
      </c>
      <c r="E18" s="32">
        <v>98062.2</v>
      </c>
      <c r="F18" s="34">
        <f t="shared" si="1"/>
        <v>1307.4959999999999</v>
      </c>
      <c r="G18" s="35" t="s">
        <v>0</v>
      </c>
      <c r="H18" s="26"/>
    </row>
    <row r="19" spans="1:8" s="150" customFormat="1" x14ac:dyDescent="0.25">
      <c r="A19" s="26"/>
      <c r="B19" s="29" t="s">
        <v>198</v>
      </c>
      <c r="C19" s="30" t="s">
        <v>226</v>
      </c>
      <c r="D19" s="31" t="s">
        <v>233</v>
      </c>
      <c r="E19" s="32">
        <v>462737.94</v>
      </c>
      <c r="F19" s="34">
        <f t="shared" si="1"/>
        <v>9254.7587999999996</v>
      </c>
      <c r="G19" s="35" t="s">
        <v>0</v>
      </c>
      <c r="H19" s="26"/>
    </row>
    <row r="20" spans="1:8" s="150" customFormat="1" x14ac:dyDescent="0.25">
      <c r="A20" s="26"/>
      <c r="B20" s="29" t="s">
        <v>199</v>
      </c>
      <c r="C20" s="30" t="s">
        <v>226</v>
      </c>
      <c r="D20" s="31" t="s">
        <v>233</v>
      </c>
      <c r="E20" s="32">
        <v>8735.36</v>
      </c>
      <c r="F20" s="34">
        <f t="shared" si="1"/>
        <v>174.7072</v>
      </c>
      <c r="G20" s="35" t="s">
        <v>0</v>
      </c>
      <c r="H20" s="26"/>
    </row>
    <row r="21" spans="1:8" s="150" customFormat="1" x14ac:dyDescent="0.25">
      <c r="A21" s="26"/>
      <c r="B21" s="29" t="s">
        <v>200</v>
      </c>
      <c r="C21" s="30" t="s">
        <v>226</v>
      </c>
      <c r="D21" s="31" t="s">
        <v>233</v>
      </c>
      <c r="E21" s="32">
        <v>371120.3</v>
      </c>
      <c r="F21" s="34">
        <f t="shared" si="1"/>
        <v>7422.4059999999999</v>
      </c>
      <c r="G21" s="35" t="s">
        <v>0</v>
      </c>
      <c r="H21" s="26"/>
    </row>
    <row r="22" spans="1:8" s="150" customFormat="1" x14ac:dyDescent="0.25">
      <c r="A22" s="26"/>
      <c r="B22" s="29" t="s">
        <v>201</v>
      </c>
      <c r="C22" s="30" t="s">
        <v>226</v>
      </c>
      <c r="D22" s="31" t="s">
        <v>233</v>
      </c>
      <c r="E22" s="32">
        <v>304986.96999999997</v>
      </c>
      <c r="F22" s="34">
        <f t="shared" si="1"/>
        <v>6099.7393999999995</v>
      </c>
      <c r="G22" s="35" t="s">
        <v>0</v>
      </c>
      <c r="H22" s="26"/>
    </row>
    <row r="23" spans="1:8" s="150" customFormat="1" x14ac:dyDescent="0.25">
      <c r="A23" s="26"/>
      <c r="B23" s="29" t="s">
        <v>202</v>
      </c>
      <c r="C23" s="30" t="s">
        <v>226</v>
      </c>
      <c r="D23" s="31" t="s">
        <v>233</v>
      </c>
      <c r="E23" s="32">
        <v>1535837.49</v>
      </c>
      <c r="F23" s="34">
        <f t="shared" si="1"/>
        <v>30716.749800000001</v>
      </c>
      <c r="G23" s="35" t="s">
        <v>0</v>
      </c>
      <c r="H23" s="26"/>
    </row>
    <row r="24" spans="1:8" s="150" customFormat="1" x14ac:dyDescent="0.25">
      <c r="A24" s="26"/>
      <c r="B24" s="29" t="s">
        <v>203</v>
      </c>
      <c r="C24" s="30" t="s">
        <v>226</v>
      </c>
      <c r="D24" s="31" t="s">
        <v>232</v>
      </c>
      <c r="E24" s="32">
        <v>4385165.43</v>
      </c>
      <c r="F24" s="34">
        <f t="shared" si="1"/>
        <v>58468.872399999993</v>
      </c>
      <c r="G24" s="35" t="s">
        <v>0</v>
      </c>
      <c r="H24" s="26"/>
    </row>
    <row r="25" spans="1:8" s="150" customFormat="1" x14ac:dyDescent="0.25">
      <c r="A25" s="26"/>
      <c r="B25" s="29" t="s">
        <v>204</v>
      </c>
      <c r="C25" s="30" t="s">
        <v>226</v>
      </c>
      <c r="D25" s="31" t="s">
        <v>232</v>
      </c>
      <c r="E25" s="32">
        <v>660824.41</v>
      </c>
      <c r="F25" s="34">
        <f t="shared" si="1"/>
        <v>8810.9921333333332</v>
      </c>
      <c r="G25" s="35" t="s">
        <v>0</v>
      </c>
      <c r="H25" s="26"/>
    </row>
    <row r="26" spans="1:8" s="150" customFormat="1" x14ac:dyDescent="0.25">
      <c r="A26" s="26"/>
      <c r="B26" s="29" t="s">
        <v>205</v>
      </c>
      <c r="C26" s="30" t="s">
        <v>226</v>
      </c>
      <c r="D26" s="31" t="s">
        <v>233</v>
      </c>
      <c r="E26" s="32">
        <v>5747376.3899999997</v>
      </c>
      <c r="F26" s="34">
        <f t="shared" si="1"/>
        <v>114947.5278</v>
      </c>
      <c r="G26" s="35" t="s">
        <v>0</v>
      </c>
      <c r="H26" s="26"/>
    </row>
    <row r="27" spans="1:8" s="150" customFormat="1" x14ac:dyDescent="0.25">
      <c r="A27" s="26"/>
      <c r="B27" s="29" t="s">
        <v>206</v>
      </c>
      <c r="C27" s="30" t="s">
        <v>226</v>
      </c>
      <c r="D27" s="31" t="s">
        <v>227</v>
      </c>
      <c r="E27" s="32">
        <v>676161.93</v>
      </c>
      <c r="F27" s="34">
        <f t="shared" si="1"/>
        <v>33808.0965</v>
      </c>
      <c r="G27" s="35" t="s">
        <v>0</v>
      </c>
      <c r="H27" s="26"/>
    </row>
    <row r="28" spans="1:8" s="150" customFormat="1" x14ac:dyDescent="0.25">
      <c r="A28" s="26"/>
      <c r="B28" s="29" t="s">
        <v>207</v>
      </c>
      <c r="C28" s="30" t="s">
        <v>226</v>
      </c>
      <c r="D28" s="31" t="s">
        <v>231</v>
      </c>
      <c r="E28" s="32">
        <v>1103702.26</v>
      </c>
      <c r="F28" s="34">
        <f t="shared" si="1"/>
        <v>110370.226</v>
      </c>
      <c r="G28" s="35" t="s">
        <v>0</v>
      </c>
      <c r="H28" s="26"/>
    </row>
    <row r="29" spans="1:8" s="150" customFormat="1" x14ac:dyDescent="0.25">
      <c r="A29" s="26"/>
      <c r="B29" s="29" t="s">
        <v>208</v>
      </c>
      <c r="C29" s="30" t="s">
        <v>226</v>
      </c>
      <c r="D29" s="31" t="s">
        <v>233</v>
      </c>
      <c r="E29" s="32">
        <v>6304582.8499999996</v>
      </c>
      <c r="F29" s="34">
        <f t="shared" si="1"/>
        <v>126091.65699999999</v>
      </c>
      <c r="G29" s="35" t="s">
        <v>0</v>
      </c>
      <c r="H29" s="26"/>
    </row>
    <row r="30" spans="1:8" s="150" customFormat="1" x14ac:dyDescent="0.25">
      <c r="A30" s="26"/>
      <c r="B30" s="29" t="s">
        <v>209</v>
      </c>
      <c r="C30" s="30" t="s">
        <v>226</v>
      </c>
      <c r="D30" s="31" t="s">
        <v>232</v>
      </c>
      <c r="E30" s="32">
        <v>1206070.95</v>
      </c>
      <c r="F30" s="34">
        <f t="shared" si="1"/>
        <v>16080.946</v>
      </c>
      <c r="G30" s="35" t="s">
        <v>0</v>
      </c>
      <c r="H30" s="26"/>
    </row>
    <row r="31" spans="1:8" s="150" customFormat="1" x14ac:dyDescent="0.25">
      <c r="A31" s="26"/>
      <c r="B31" s="29" t="s">
        <v>210</v>
      </c>
      <c r="C31" s="30" t="s">
        <v>226</v>
      </c>
      <c r="D31" s="31" t="s">
        <v>228</v>
      </c>
      <c r="E31" s="32">
        <v>28613.599999999999</v>
      </c>
      <c r="F31" s="34">
        <f t="shared" si="1"/>
        <v>5722.7199999999993</v>
      </c>
      <c r="G31" s="35" t="s">
        <v>0</v>
      </c>
      <c r="H31" s="26"/>
    </row>
    <row r="32" spans="1:8" s="150" customFormat="1" x14ac:dyDescent="0.25">
      <c r="A32" s="26"/>
      <c r="B32" s="29" t="s">
        <v>211</v>
      </c>
      <c r="C32" s="30" t="s">
        <v>226</v>
      </c>
      <c r="D32" s="31" t="s">
        <v>228</v>
      </c>
      <c r="E32" s="32">
        <v>212755</v>
      </c>
      <c r="F32" s="34">
        <f t="shared" si="1"/>
        <v>42551</v>
      </c>
      <c r="G32" s="35" t="s">
        <v>0</v>
      </c>
      <c r="H32" s="26"/>
    </row>
    <row r="33" spans="1:8" s="150" customFormat="1" x14ac:dyDescent="0.25">
      <c r="A33" s="26"/>
      <c r="B33" s="29" t="s">
        <v>212</v>
      </c>
      <c r="C33" s="30" t="s">
        <v>226</v>
      </c>
      <c r="D33" s="31" t="s">
        <v>228</v>
      </c>
      <c r="E33" s="32">
        <v>164796</v>
      </c>
      <c r="F33" s="34">
        <f t="shared" si="1"/>
        <v>32959.199999999997</v>
      </c>
      <c r="G33" s="35" t="s">
        <v>0</v>
      </c>
      <c r="H33" s="26"/>
    </row>
    <row r="34" spans="1:8" s="150" customFormat="1" x14ac:dyDescent="0.25">
      <c r="A34" s="26"/>
      <c r="B34" s="29" t="s">
        <v>213</v>
      </c>
      <c r="C34" s="30" t="s">
        <v>226</v>
      </c>
      <c r="D34" s="31" t="s">
        <v>228</v>
      </c>
      <c r="E34" s="32">
        <v>498038.27</v>
      </c>
      <c r="F34" s="34">
        <f t="shared" si="1"/>
        <v>99607.65400000001</v>
      </c>
      <c r="G34" s="35" t="s">
        <v>0</v>
      </c>
      <c r="H34" s="26"/>
    </row>
    <row r="35" spans="1:8" s="150" customFormat="1" x14ac:dyDescent="0.25">
      <c r="A35" s="26"/>
      <c r="B35" s="29" t="s">
        <v>214</v>
      </c>
      <c r="C35" s="30" t="s">
        <v>226</v>
      </c>
      <c r="D35" s="31" t="s">
        <v>232</v>
      </c>
      <c r="E35" s="32">
        <v>84560</v>
      </c>
      <c r="F35" s="34">
        <f t="shared" si="1"/>
        <v>1127.4666666666667</v>
      </c>
      <c r="G35" s="35" t="s">
        <v>0</v>
      </c>
      <c r="H35" s="26"/>
    </row>
    <row r="36" spans="1:8" s="150" customFormat="1" x14ac:dyDescent="0.25">
      <c r="A36" s="26"/>
      <c r="B36" s="29" t="s">
        <v>215</v>
      </c>
      <c r="C36" s="30" t="s">
        <v>226</v>
      </c>
      <c r="D36" s="31" t="s">
        <v>234</v>
      </c>
      <c r="E36" s="32">
        <v>228797</v>
      </c>
      <c r="F36" s="34">
        <f t="shared" si="1"/>
        <v>5719.9250000000002</v>
      </c>
      <c r="G36" s="35" t="s">
        <v>0</v>
      </c>
      <c r="H36" s="26"/>
    </row>
    <row r="37" spans="1:8" s="150" customFormat="1" x14ac:dyDescent="0.25">
      <c r="A37" s="26"/>
      <c r="B37" s="29" t="s">
        <v>216</v>
      </c>
      <c r="C37" s="30" t="s">
        <v>226</v>
      </c>
      <c r="D37" s="31" t="s">
        <v>231</v>
      </c>
      <c r="E37" s="32">
        <v>927708.32</v>
      </c>
      <c r="F37" s="34">
        <f t="shared" si="1"/>
        <v>92770.831999999995</v>
      </c>
      <c r="G37" s="35" t="s">
        <v>0</v>
      </c>
      <c r="H37" s="26"/>
    </row>
    <row r="38" spans="1:8" s="150" customFormat="1" x14ac:dyDescent="0.25">
      <c r="A38" s="26"/>
      <c r="B38" s="29" t="s">
        <v>217</v>
      </c>
      <c r="C38" s="30" t="s">
        <v>226</v>
      </c>
      <c r="D38" s="31" t="s">
        <v>227</v>
      </c>
      <c r="E38" s="32">
        <v>33341</v>
      </c>
      <c r="F38" s="34">
        <f t="shared" si="1"/>
        <v>1667.05</v>
      </c>
      <c r="G38" s="35" t="s">
        <v>0</v>
      </c>
      <c r="H38" s="26"/>
    </row>
    <row r="39" spans="1:8" s="150" customFormat="1" x14ac:dyDescent="0.25">
      <c r="A39" s="26"/>
      <c r="B39" s="29" t="s">
        <v>218</v>
      </c>
      <c r="C39" s="30" t="s">
        <v>226</v>
      </c>
      <c r="D39" s="31" t="s">
        <v>227</v>
      </c>
      <c r="E39" s="32">
        <v>879645.63</v>
      </c>
      <c r="F39" s="34">
        <f t="shared" si="1"/>
        <v>43982.281499999997</v>
      </c>
      <c r="G39" s="35" t="s">
        <v>0</v>
      </c>
      <c r="H39" s="26"/>
    </row>
    <row r="40" spans="1:8" s="150" customFormat="1" x14ac:dyDescent="0.25">
      <c r="A40" s="26"/>
      <c r="B40" s="29" t="s">
        <v>219</v>
      </c>
      <c r="C40" s="30" t="s">
        <v>226</v>
      </c>
      <c r="D40" s="31" t="s">
        <v>233</v>
      </c>
      <c r="E40" s="32">
        <v>1497173.04</v>
      </c>
      <c r="F40" s="34">
        <f t="shared" si="1"/>
        <v>29943.460800000001</v>
      </c>
      <c r="G40" s="35" t="s">
        <v>0</v>
      </c>
      <c r="H40" s="26"/>
    </row>
    <row r="41" spans="1:8" s="150" customFormat="1" x14ac:dyDescent="0.25">
      <c r="A41" s="26"/>
      <c r="B41" s="29" t="s">
        <v>220</v>
      </c>
      <c r="C41" s="30" t="s">
        <v>226</v>
      </c>
      <c r="D41" s="31" t="s">
        <v>227</v>
      </c>
      <c r="E41" s="32">
        <v>1347455.73</v>
      </c>
      <c r="F41" s="34">
        <f t="shared" si="1"/>
        <v>67372.786500000002</v>
      </c>
      <c r="G41" s="35" t="s">
        <v>0</v>
      </c>
      <c r="H41" s="26"/>
    </row>
    <row r="42" spans="1:8" s="150" customFormat="1" x14ac:dyDescent="0.25">
      <c r="A42" s="26"/>
      <c r="B42" s="29" t="s">
        <v>221</v>
      </c>
      <c r="C42" s="30" t="s">
        <v>226</v>
      </c>
      <c r="D42" s="31" t="s">
        <v>231</v>
      </c>
      <c r="E42" s="32">
        <v>149717.29999999999</v>
      </c>
      <c r="F42" s="34">
        <f t="shared" si="1"/>
        <v>14971.73</v>
      </c>
      <c r="G42" s="35" t="s">
        <v>0</v>
      </c>
      <c r="H42" s="26"/>
    </row>
    <row r="43" spans="1:8" s="150" customFormat="1" ht="26.25" x14ac:dyDescent="0.25">
      <c r="A43" s="26"/>
      <c r="B43" s="29" t="s">
        <v>222</v>
      </c>
      <c r="C43" s="30" t="s">
        <v>226</v>
      </c>
      <c r="D43" s="31" t="s">
        <v>233</v>
      </c>
      <c r="E43" s="32">
        <v>817428.68</v>
      </c>
      <c r="F43" s="34">
        <f t="shared" si="1"/>
        <v>16348.573600000002</v>
      </c>
      <c r="G43" s="35" t="s">
        <v>0</v>
      </c>
      <c r="H43" s="26"/>
    </row>
    <row r="44" spans="1:8" s="150" customFormat="1" x14ac:dyDescent="0.25">
      <c r="A44" s="26"/>
      <c r="B44" s="29" t="s">
        <v>223</v>
      </c>
      <c r="C44" s="30" t="s">
        <v>226</v>
      </c>
      <c r="D44" s="31" t="s">
        <v>227</v>
      </c>
      <c r="E44" s="32">
        <v>367000</v>
      </c>
      <c r="F44" s="34">
        <f t="shared" si="1"/>
        <v>18350</v>
      </c>
      <c r="G44" s="35" t="s">
        <v>0</v>
      </c>
      <c r="H44" s="26"/>
    </row>
    <row r="45" spans="1:8" s="150" customFormat="1" x14ac:dyDescent="0.25">
      <c r="A45" s="26"/>
      <c r="B45" s="29" t="s">
        <v>224</v>
      </c>
      <c r="C45" s="30" t="s">
        <v>226</v>
      </c>
      <c r="D45" s="31" t="s">
        <v>231</v>
      </c>
      <c r="E45" s="32">
        <v>4550</v>
      </c>
      <c r="F45" s="34">
        <f t="shared" si="1"/>
        <v>455</v>
      </c>
      <c r="G45" s="35" t="s">
        <v>0</v>
      </c>
      <c r="H45" s="26"/>
    </row>
    <row r="46" spans="1:8" s="150" customFormat="1" x14ac:dyDescent="0.25">
      <c r="A46" s="26"/>
      <c r="B46" s="29" t="s">
        <v>225</v>
      </c>
      <c r="C46" s="30" t="s">
        <v>226</v>
      </c>
      <c r="D46" s="31" t="s">
        <v>227</v>
      </c>
      <c r="E46" s="32">
        <v>500000</v>
      </c>
      <c r="F46" s="34">
        <f t="shared" si="1"/>
        <v>25000</v>
      </c>
      <c r="G46" s="35" t="s">
        <v>0</v>
      </c>
      <c r="H46" s="26"/>
    </row>
    <row r="47" spans="1:8" s="150" customFormat="1" x14ac:dyDescent="0.25">
      <c r="A47" s="26"/>
      <c r="B47" s="23" t="s">
        <v>72</v>
      </c>
      <c r="C47" s="160"/>
      <c r="D47" s="160"/>
      <c r="E47" s="160"/>
      <c r="F47" s="36">
        <f>SUM(F8:F46)</f>
        <v>2052838.2100333334</v>
      </c>
      <c r="G47" s="37" t="s">
        <v>0</v>
      </c>
      <c r="H47" s="26"/>
    </row>
    <row r="48" spans="1:8" s="150" customFormat="1" x14ac:dyDescent="0.25">
      <c r="A48" s="26"/>
      <c r="B48" s="107" t="s">
        <v>137</v>
      </c>
      <c r="C48" s="161"/>
      <c r="D48" s="161"/>
      <c r="E48" s="161"/>
      <c r="F48" s="66">
        <v>5779298.3833333338</v>
      </c>
      <c r="G48" s="37" t="s">
        <v>0</v>
      </c>
      <c r="H48" s="26"/>
    </row>
    <row r="49" spans="1:8" s="150" customFormat="1" x14ac:dyDescent="0.25">
      <c r="A49" s="26"/>
      <c r="B49" s="39" t="s">
        <v>69</v>
      </c>
      <c r="C49" s="162"/>
      <c r="D49" s="162"/>
      <c r="E49" s="163"/>
      <c r="F49" s="38">
        <f>F47+F48</f>
        <v>7832136.5933666676</v>
      </c>
      <c r="G49" s="38" t="s">
        <v>0</v>
      </c>
      <c r="H49" s="26"/>
    </row>
    <row r="50" spans="1:8" s="150" customFormat="1" x14ac:dyDescent="0.25">
      <c r="A50" s="26"/>
      <c r="B50" s="26"/>
      <c r="C50" s="26"/>
      <c r="D50" s="26"/>
      <c r="E50" s="26"/>
      <c r="F50" s="26"/>
      <c r="G50" s="26"/>
      <c r="H50" s="26"/>
    </row>
    <row r="51" spans="1:8" s="150" customFormat="1" x14ac:dyDescent="0.25">
      <c r="A51" s="26"/>
      <c r="B51" s="26"/>
      <c r="C51" s="26"/>
      <c r="D51" s="26"/>
      <c r="E51" s="26"/>
      <c r="F51" s="26"/>
      <c r="G51" s="26"/>
      <c r="H51" s="26"/>
    </row>
    <row r="52" spans="1:8" s="150" customFormat="1" x14ac:dyDescent="0.25">
      <c r="A52" s="26"/>
      <c r="B52" s="26"/>
      <c r="C52" s="26"/>
      <c r="D52" s="26"/>
      <c r="E52" s="26"/>
      <c r="F52" s="26"/>
      <c r="G52" s="26"/>
      <c r="H52" s="26"/>
    </row>
    <row r="53" spans="1:8" s="150" customFormat="1" hidden="1" x14ac:dyDescent="0.25"/>
    <row r="54" spans="1:8" s="150" customFormat="1" hidden="1" x14ac:dyDescent="0.25"/>
    <row r="55" spans="1:8" s="150" customFormat="1" hidden="1" x14ac:dyDescent="0.25"/>
    <row r="56" spans="1:8" s="150" customFormat="1" ht="14.45" hidden="1" customHeight="1" x14ac:dyDescent="0.25"/>
    <row r="57" spans="1:8" s="150" customFormat="1" ht="14.45" hidden="1" customHeight="1" x14ac:dyDescent="0.25"/>
    <row r="58" spans="1:8" s="150" customFormat="1" ht="15" hidden="1" customHeight="1" x14ac:dyDescent="0.25"/>
    <row r="59" spans="1:8" s="150" customFormat="1" ht="15" hidden="1" customHeight="1" x14ac:dyDescent="0.25"/>
    <row r="60" spans="1:8" s="150" customFormat="1" ht="15" hidden="1" customHeight="1" x14ac:dyDescent="0.25"/>
    <row r="61" spans="1:8" s="150" customFormat="1" ht="15" hidden="1" customHeight="1" x14ac:dyDescent="0.25"/>
    <row r="62" spans="1:8" s="150" customFormat="1" ht="15" hidden="1" customHeight="1" x14ac:dyDescent="0.25"/>
    <row r="63" spans="1:8" s="150" customFormat="1" hidden="1" x14ac:dyDescent="0.25"/>
    <row r="64" spans="1:8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s="150" customFormat="1" hidden="1" x14ac:dyDescent="0.25"/>
    <row r="133" s="150" customFormat="1" hidden="1" x14ac:dyDescent="0.25"/>
    <row r="134" s="150" customFormat="1" hidden="1" x14ac:dyDescent="0.25"/>
    <row r="135" s="150" customFormat="1" hidden="1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Frederikssund Spildevand AS</v>
      </c>
      <c r="B1" s="164"/>
      <c r="C1" s="164"/>
      <c r="D1" s="164"/>
      <c r="E1" s="164"/>
    </row>
    <row r="2" spans="1:5" x14ac:dyDescent="0.25">
      <c r="A2" s="1" t="str">
        <f>'1. Forside'!A2</f>
        <v>S026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4" t="s">
        <v>126</v>
      </c>
      <c r="C4" s="264"/>
      <c r="D4" s="264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138</v>
      </c>
      <c r="C6" s="165"/>
      <c r="D6" s="165"/>
      <c r="E6" s="164"/>
    </row>
    <row r="7" spans="1:5" x14ac:dyDescent="0.25">
      <c r="A7" s="164"/>
      <c r="B7" s="108" t="s">
        <v>139</v>
      </c>
      <c r="C7" s="19">
        <v>926000</v>
      </c>
      <c r="D7" s="153" t="s">
        <v>0</v>
      </c>
      <c r="E7" s="164"/>
    </row>
    <row r="8" spans="1:5" x14ac:dyDescent="0.25">
      <c r="A8" s="164"/>
      <c r="B8" s="108" t="s">
        <v>140</v>
      </c>
      <c r="C8" s="19">
        <v>1077667</v>
      </c>
      <c r="D8" s="153" t="s">
        <v>0</v>
      </c>
      <c r="E8" s="164"/>
    </row>
    <row r="9" spans="1:5" ht="15" customHeight="1" x14ac:dyDescent="0.25">
      <c r="A9" s="164"/>
      <c r="B9" s="108" t="s">
        <v>141</v>
      </c>
      <c r="C9" s="40">
        <f>'6. Gennemførte investeringer'!F47</f>
        <v>2052838.2100333334</v>
      </c>
      <c r="D9" s="153" t="s">
        <v>0</v>
      </c>
      <c r="E9" s="164"/>
    </row>
    <row r="10" spans="1:5" x14ac:dyDescent="0.25">
      <c r="A10" s="164"/>
      <c r="B10" s="28" t="s">
        <v>138</v>
      </c>
      <c r="C10" s="21">
        <f>C9-C7+C9-C8</f>
        <v>2102009.4200666668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53"/>
  <sheetViews>
    <sheetView view="pageLayout" topLeftCell="A14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Frederikssund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S026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4" t="s">
        <v>125</v>
      </c>
      <c r="C4" s="264"/>
      <c r="D4" s="264"/>
      <c r="E4" s="264"/>
      <c r="F4" s="264"/>
      <c r="G4" s="264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112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6" t="s">
        <v>56</v>
      </c>
      <c r="G7" s="266"/>
      <c r="H7" s="26"/>
    </row>
    <row r="8" spans="1:8" s="150" customFormat="1" x14ac:dyDescent="0.25">
      <c r="A8" s="26"/>
      <c r="B8" s="29" t="s">
        <v>190</v>
      </c>
      <c r="C8" s="30">
        <v>2015</v>
      </c>
      <c r="D8" s="31">
        <v>60</v>
      </c>
      <c r="E8" s="32">
        <v>4000000</v>
      </c>
      <c r="F8" s="45">
        <f>E8/D8</f>
        <v>66666.666666666672</v>
      </c>
      <c r="G8" s="35" t="s">
        <v>0</v>
      </c>
      <c r="H8" s="26"/>
    </row>
    <row r="9" spans="1:8" s="150" customFormat="1" x14ac:dyDescent="0.25">
      <c r="A9" s="26"/>
      <c r="B9" s="29" t="s">
        <v>191</v>
      </c>
      <c r="C9" s="30">
        <v>2015</v>
      </c>
      <c r="D9" s="31">
        <v>20</v>
      </c>
      <c r="E9" s="32">
        <v>5000000</v>
      </c>
      <c r="F9" s="45">
        <f t="shared" ref="F9:F41" si="0">E9/D9</f>
        <v>250000</v>
      </c>
      <c r="G9" s="35" t="s">
        <v>0</v>
      </c>
      <c r="H9" s="26"/>
    </row>
    <row r="10" spans="1:8" s="150" customFormat="1" x14ac:dyDescent="0.25">
      <c r="A10" s="26"/>
      <c r="B10" s="29" t="s">
        <v>192</v>
      </c>
      <c r="C10" s="30">
        <v>2015</v>
      </c>
      <c r="D10" s="31">
        <v>10</v>
      </c>
      <c r="E10" s="32">
        <v>1000000</v>
      </c>
      <c r="F10" s="45">
        <f t="shared" si="0"/>
        <v>100000</v>
      </c>
      <c r="G10" s="35" t="s">
        <v>0</v>
      </c>
      <c r="H10" s="26"/>
    </row>
    <row r="11" spans="1:8" s="150" customFormat="1" x14ac:dyDescent="0.25">
      <c r="A11" s="26"/>
      <c r="B11" s="29" t="s">
        <v>193</v>
      </c>
      <c r="C11" s="30">
        <v>2015</v>
      </c>
      <c r="D11" s="31">
        <v>60</v>
      </c>
      <c r="E11" s="32">
        <v>5000000</v>
      </c>
      <c r="F11" s="45">
        <f t="shared" si="0"/>
        <v>83333.333333333328</v>
      </c>
      <c r="G11" s="35" t="s">
        <v>0</v>
      </c>
      <c r="H11" s="26"/>
    </row>
    <row r="12" spans="1:8" s="150" customFormat="1" x14ac:dyDescent="0.25">
      <c r="A12" s="26"/>
      <c r="B12" s="29" t="s">
        <v>194</v>
      </c>
      <c r="C12" s="30">
        <v>2015</v>
      </c>
      <c r="D12" s="31">
        <v>20</v>
      </c>
      <c r="E12" s="32">
        <v>5000000</v>
      </c>
      <c r="F12" s="45">
        <f t="shared" si="0"/>
        <v>250000</v>
      </c>
      <c r="G12" s="35" t="s">
        <v>0</v>
      </c>
      <c r="H12" s="26"/>
    </row>
    <row r="13" spans="1:8" s="150" customFormat="1" x14ac:dyDescent="0.25">
      <c r="A13" s="26"/>
      <c r="B13" s="29" t="s">
        <v>195</v>
      </c>
      <c r="C13" s="30">
        <v>2015</v>
      </c>
      <c r="D13" s="31">
        <v>75</v>
      </c>
      <c r="E13" s="32">
        <v>2500000</v>
      </c>
      <c r="F13" s="45">
        <f t="shared" si="0"/>
        <v>33333.333333333336</v>
      </c>
      <c r="G13" s="35" t="s">
        <v>0</v>
      </c>
      <c r="H13" s="26"/>
    </row>
    <row r="14" spans="1:8" s="150" customFormat="1" x14ac:dyDescent="0.25">
      <c r="A14" s="26"/>
      <c r="B14" s="29" t="s">
        <v>196</v>
      </c>
      <c r="C14" s="30">
        <v>2015</v>
      </c>
      <c r="D14" s="31">
        <v>75</v>
      </c>
      <c r="E14" s="32">
        <v>6000000</v>
      </c>
      <c r="F14" s="45">
        <f t="shared" si="0"/>
        <v>80000</v>
      </c>
      <c r="G14" s="35" t="s">
        <v>0</v>
      </c>
      <c r="H14" s="26"/>
    </row>
    <row r="15" spans="1:8" s="150" customFormat="1" x14ac:dyDescent="0.25">
      <c r="A15" s="26"/>
      <c r="B15" s="29" t="s">
        <v>198</v>
      </c>
      <c r="C15" s="30">
        <v>2015</v>
      </c>
      <c r="D15" s="31">
        <v>50</v>
      </c>
      <c r="E15" s="32">
        <v>1000000</v>
      </c>
      <c r="F15" s="45">
        <f t="shared" si="0"/>
        <v>20000</v>
      </c>
      <c r="G15" s="35" t="s">
        <v>0</v>
      </c>
      <c r="H15" s="26"/>
    </row>
    <row r="16" spans="1:8" s="150" customFormat="1" x14ac:dyDescent="0.25">
      <c r="A16" s="26"/>
      <c r="B16" s="29" t="s">
        <v>201</v>
      </c>
      <c r="C16" s="30">
        <v>2015</v>
      </c>
      <c r="D16" s="31">
        <v>50</v>
      </c>
      <c r="E16" s="32">
        <v>3000000</v>
      </c>
      <c r="F16" s="45">
        <f t="shared" si="0"/>
        <v>60000</v>
      </c>
      <c r="G16" s="35" t="s">
        <v>0</v>
      </c>
      <c r="H16" s="26"/>
    </row>
    <row r="17" spans="1:8" s="150" customFormat="1" x14ac:dyDescent="0.25">
      <c r="A17" s="26"/>
      <c r="B17" s="29" t="s">
        <v>203</v>
      </c>
      <c r="C17" s="30">
        <v>2015</v>
      </c>
      <c r="D17" s="31">
        <v>75</v>
      </c>
      <c r="E17" s="32">
        <v>5000000</v>
      </c>
      <c r="F17" s="45">
        <f t="shared" si="0"/>
        <v>66666.666666666672</v>
      </c>
      <c r="G17" s="35" t="s">
        <v>0</v>
      </c>
      <c r="H17" s="26"/>
    </row>
    <row r="18" spans="1:8" s="150" customFormat="1" x14ac:dyDescent="0.25">
      <c r="A18" s="26"/>
      <c r="B18" s="29" t="s">
        <v>205</v>
      </c>
      <c r="C18" s="30">
        <v>2015</v>
      </c>
      <c r="D18" s="31">
        <v>50</v>
      </c>
      <c r="E18" s="32">
        <v>6000000</v>
      </c>
      <c r="F18" s="45">
        <f t="shared" si="0"/>
        <v>120000</v>
      </c>
      <c r="G18" s="35" t="s">
        <v>0</v>
      </c>
      <c r="H18" s="26"/>
    </row>
    <row r="19" spans="1:8" s="150" customFormat="1" x14ac:dyDescent="0.25">
      <c r="A19" s="26"/>
      <c r="B19" s="29" t="s">
        <v>206</v>
      </c>
      <c r="C19" s="30">
        <v>2015</v>
      </c>
      <c r="D19" s="31">
        <v>20</v>
      </c>
      <c r="E19" s="32">
        <v>2000000</v>
      </c>
      <c r="F19" s="45">
        <f t="shared" si="0"/>
        <v>100000</v>
      </c>
      <c r="G19" s="35" t="s">
        <v>0</v>
      </c>
      <c r="H19" s="26"/>
    </row>
    <row r="20" spans="1:8" s="150" customFormat="1" x14ac:dyDescent="0.25">
      <c r="A20" s="26"/>
      <c r="B20" s="29" t="s">
        <v>207</v>
      </c>
      <c r="C20" s="30">
        <v>2015</v>
      </c>
      <c r="D20" s="31">
        <v>10</v>
      </c>
      <c r="E20" s="32">
        <v>1000000</v>
      </c>
      <c r="F20" s="45">
        <f t="shared" si="0"/>
        <v>100000</v>
      </c>
      <c r="G20" s="35" t="s">
        <v>0</v>
      </c>
      <c r="H20" s="26"/>
    </row>
    <row r="21" spans="1:8" s="150" customFormat="1" x14ac:dyDescent="0.25">
      <c r="A21" s="26"/>
      <c r="B21" s="29" t="s">
        <v>208</v>
      </c>
      <c r="C21" s="30">
        <v>2015</v>
      </c>
      <c r="D21" s="31">
        <v>50</v>
      </c>
      <c r="E21" s="32">
        <v>3000000</v>
      </c>
      <c r="F21" s="45">
        <f t="shared" si="0"/>
        <v>60000</v>
      </c>
      <c r="G21" s="35" t="s">
        <v>0</v>
      </c>
      <c r="H21" s="26"/>
    </row>
    <row r="22" spans="1:8" s="150" customFormat="1" x14ac:dyDescent="0.25">
      <c r="A22" s="26"/>
      <c r="B22" s="29" t="s">
        <v>212</v>
      </c>
      <c r="C22" s="30">
        <v>2015</v>
      </c>
      <c r="D22" s="31">
        <v>5</v>
      </c>
      <c r="E22" s="32">
        <v>500000</v>
      </c>
      <c r="F22" s="45">
        <f t="shared" si="0"/>
        <v>100000</v>
      </c>
      <c r="G22" s="35" t="s">
        <v>0</v>
      </c>
      <c r="H22" s="26"/>
    </row>
    <row r="23" spans="1:8" s="150" customFormat="1" x14ac:dyDescent="0.25">
      <c r="A23" s="26"/>
      <c r="B23" s="29" t="s">
        <v>238</v>
      </c>
      <c r="C23" s="30">
        <v>2015</v>
      </c>
      <c r="D23" s="31">
        <v>60</v>
      </c>
      <c r="E23" s="32">
        <v>15000000</v>
      </c>
      <c r="F23" s="45">
        <f t="shared" si="0"/>
        <v>250000</v>
      </c>
      <c r="G23" s="35" t="s">
        <v>0</v>
      </c>
      <c r="H23" s="26"/>
    </row>
    <row r="24" spans="1:8" s="150" customFormat="1" x14ac:dyDescent="0.25">
      <c r="A24" s="26"/>
      <c r="B24" s="29" t="s">
        <v>217</v>
      </c>
      <c r="C24" s="30">
        <v>2015</v>
      </c>
      <c r="D24" s="31">
        <v>20</v>
      </c>
      <c r="E24" s="32">
        <v>4000000</v>
      </c>
      <c r="F24" s="45">
        <f t="shared" si="0"/>
        <v>200000</v>
      </c>
      <c r="G24" s="35" t="s">
        <v>0</v>
      </c>
      <c r="H24" s="26"/>
    </row>
    <row r="25" spans="1:8" s="150" customFormat="1" x14ac:dyDescent="0.25">
      <c r="A25" s="26"/>
      <c r="B25" s="29" t="s">
        <v>239</v>
      </c>
      <c r="C25" s="30">
        <v>2015</v>
      </c>
      <c r="D25" s="31">
        <v>10</v>
      </c>
      <c r="E25" s="32">
        <v>1000000</v>
      </c>
      <c r="F25" s="45">
        <f t="shared" si="0"/>
        <v>100000</v>
      </c>
      <c r="G25" s="35" t="s">
        <v>0</v>
      </c>
      <c r="H25" s="26"/>
    </row>
    <row r="26" spans="1:8" s="150" customFormat="1" x14ac:dyDescent="0.25">
      <c r="A26" s="26"/>
      <c r="B26" s="29" t="s">
        <v>190</v>
      </c>
      <c r="C26" s="30">
        <v>2016</v>
      </c>
      <c r="D26" s="31">
        <v>60</v>
      </c>
      <c r="E26" s="32">
        <v>5000000</v>
      </c>
      <c r="F26" s="45">
        <f t="shared" si="0"/>
        <v>83333.333333333328</v>
      </c>
      <c r="G26" s="35" t="s">
        <v>0</v>
      </c>
      <c r="H26" s="26"/>
    </row>
    <row r="27" spans="1:8" s="150" customFormat="1" x14ac:dyDescent="0.25">
      <c r="A27" s="26"/>
      <c r="B27" s="29" t="s">
        <v>191</v>
      </c>
      <c r="C27" s="30">
        <v>2016</v>
      </c>
      <c r="D27" s="31">
        <v>20</v>
      </c>
      <c r="E27" s="32">
        <v>6000000</v>
      </c>
      <c r="F27" s="45">
        <f t="shared" si="0"/>
        <v>300000</v>
      </c>
      <c r="G27" s="35" t="s">
        <v>0</v>
      </c>
      <c r="H27" s="26"/>
    </row>
    <row r="28" spans="1:8" s="150" customFormat="1" x14ac:dyDescent="0.25">
      <c r="A28" s="26"/>
      <c r="B28" s="29" t="s">
        <v>192</v>
      </c>
      <c r="C28" s="30">
        <v>2016</v>
      </c>
      <c r="D28" s="31">
        <v>10</v>
      </c>
      <c r="E28" s="32">
        <v>2000000</v>
      </c>
      <c r="F28" s="45">
        <f t="shared" si="0"/>
        <v>200000</v>
      </c>
      <c r="G28" s="35" t="s">
        <v>0</v>
      </c>
      <c r="H28" s="26"/>
    </row>
    <row r="29" spans="1:8" s="150" customFormat="1" x14ac:dyDescent="0.25">
      <c r="A29" s="26"/>
      <c r="B29" s="29" t="s">
        <v>193</v>
      </c>
      <c r="C29" s="30">
        <v>2016</v>
      </c>
      <c r="D29" s="31">
        <v>60</v>
      </c>
      <c r="E29" s="32">
        <v>7000000</v>
      </c>
      <c r="F29" s="45">
        <f t="shared" si="0"/>
        <v>116666.66666666667</v>
      </c>
      <c r="G29" s="35" t="s">
        <v>0</v>
      </c>
      <c r="H29" s="26"/>
    </row>
    <row r="30" spans="1:8" s="150" customFormat="1" x14ac:dyDescent="0.25">
      <c r="A30" s="26"/>
      <c r="B30" s="29" t="s">
        <v>194</v>
      </c>
      <c r="C30" s="30">
        <v>2016</v>
      </c>
      <c r="D30" s="31">
        <v>20</v>
      </c>
      <c r="E30" s="32">
        <v>6000000</v>
      </c>
      <c r="F30" s="45">
        <f t="shared" si="0"/>
        <v>300000</v>
      </c>
      <c r="G30" s="35" t="s">
        <v>0</v>
      </c>
      <c r="H30" s="26"/>
    </row>
    <row r="31" spans="1:8" s="150" customFormat="1" x14ac:dyDescent="0.25">
      <c r="A31" s="26"/>
      <c r="B31" s="29" t="s">
        <v>195</v>
      </c>
      <c r="C31" s="30">
        <v>2016</v>
      </c>
      <c r="D31" s="31">
        <v>75</v>
      </c>
      <c r="E31" s="32">
        <v>4500000</v>
      </c>
      <c r="F31" s="45">
        <f t="shared" si="0"/>
        <v>60000</v>
      </c>
      <c r="G31" s="35" t="s">
        <v>0</v>
      </c>
      <c r="H31" s="26"/>
    </row>
    <row r="32" spans="1:8" s="150" customFormat="1" x14ac:dyDescent="0.25">
      <c r="A32" s="26"/>
      <c r="B32" s="29" t="s">
        <v>196</v>
      </c>
      <c r="C32" s="30">
        <v>2016</v>
      </c>
      <c r="D32" s="31">
        <v>75</v>
      </c>
      <c r="E32" s="32">
        <v>7000000</v>
      </c>
      <c r="F32" s="45">
        <f t="shared" si="0"/>
        <v>93333.333333333328</v>
      </c>
      <c r="G32" s="35" t="s">
        <v>0</v>
      </c>
      <c r="H32" s="26"/>
    </row>
    <row r="33" spans="1:8" s="150" customFormat="1" x14ac:dyDescent="0.25">
      <c r="A33" s="26"/>
      <c r="B33" s="29" t="s">
        <v>198</v>
      </c>
      <c r="C33" s="30">
        <v>2016</v>
      </c>
      <c r="D33" s="31">
        <v>50</v>
      </c>
      <c r="E33" s="32">
        <v>2000000</v>
      </c>
      <c r="F33" s="45">
        <f t="shared" si="0"/>
        <v>40000</v>
      </c>
      <c r="G33" s="35" t="s">
        <v>0</v>
      </c>
      <c r="H33" s="26"/>
    </row>
    <row r="34" spans="1:8" s="150" customFormat="1" x14ac:dyDescent="0.25">
      <c r="A34" s="26"/>
      <c r="B34" s="29" t="s">
        <v>200</v>
      </c>
      <c r="C34" s="30">
        <v>2016</v>
      </c>
      <c r="D34" s="31">
        <v>50</v>
      </c>
      <c r="E34" s="32">
        <v>4000000</v>
      </c>
      <c r="F34" s="45">
        <f t="shared" si="0"/>
        <v>80000</v>
      </c>
      <c r="G34" s="35" t="s">
        <v>0</v>
      </c>
      <c r="H34" s="26"/>
    </row>
    <row r="35" spans="1:8" s="150" customFormat="1" x14ac:dyDescent="0.25">
      <c r="A35" s="26"/>
      <c r="B35" s="29" t="s">
        <v>203</v>
      </c>
      <c r="C35" s="30">
        <v>2016</v>
      </c>
      <c r="D35" s="31">
        <v>75</v>
      </c>
      <c r="E35" s="32">
        <v>6000000</v>
      </c>
      <c r="F35" s="45">
        <f t="shared" si="0"/>
        <v>80000</v>
      </c>
      <c r="G35" s="35" t="s">
        <v>0</v>
      </c>
      <c r="H35" s="26"/>
    </row>
    <row r="36" spans="1:8" s="150" customFormat="1" x14ac:dyDescent="0.25">
      <c r="A36" s="26"/>
      <c r="B36" s="29" t="s">
        <v>205</v>
      </c>
      <c r="C36" s="30">
        <v>2016</v>
      </c>
      <c r="D36" s="31">
        <v>50</v>
      </c>
      <c r="E36" s="32">
        <v>7000000</v>
      </c>
      <c r="F36" s="45">
        <f t="shared" si="0"/>
        <v>140000</v>
      </c>
      <c r="G36" s="35" t="s">
        <v>0</v>
      </c>
      <c r="H36" s="26"/>
    </row>
    <row r="37" spans="1:8" s="150" customFormat="1" x14ac:dyDescent="0.25">
      <c r="A37" s="26"/>
      <c r="B37" s="29" t="s">
        <v>206</v>
      </c>
      <c r="C37" s="30">
        <v>2016</v>
      </c>
      <c r="D37" s="31">
        <v>20</v>
      </c>
      <c r="E37" s="32">
        <v>3000000</v>
      </c>
      <c r="F37" s="45">
        <f t="shared" si="0"/>
        <v>150000</v>
      </c>
      <c r="G37" s="35" t="s">
        <v>0</v>
      </c>
      <c r="H37" s="26"/>
    </row>
    <row r="38" spans="1:8" s="150" customFormat="1" x14ac:dyDescent="0.25">
      <c r="A38" s="26"/>
      <c r="B38" s="29" t="s">
        <v>207</v>
      </c>
      <c r="C38" s="30">
        <v>2016</v>
      </c>
      <c r="D38" s="31">
        <v>10</v>
      </c>
      <c r="E38" s="32">
        <v>2000000</v>
      </c>
      <c r="F38" s="45">
        <f t="shared" si="0"/>
        <v>200000</v>
      </c>
      <c r="G38" s="35" t="s">
        <v>0</v>
      </c>
      <c r="H38" s="26"/>
    </row>
    <row r="39" spans="1:8" s="150" customFormat="1" x14ac:dyDescent="0.25">
      <c r="A39" s="26"/>
      <c r="B39" s="29" t="s">
        <v>208</v>
      </c>
      <c r="C39" s="30">
        <v>2016</v>
      </c>
      <c r="D39" s="31">
        <v>50</v>
      </c>
      <c r="E39" s="32">
        <v>6000000</v>
      </c>
      <c r="F39" s="45">
        <f t="shared" si="0"/>
        <v>120000</v>
      </c>
      <c r="G39" s="35" t="s">
        <v>0</v>
      </c>
      <c r="H39" s="26"/>
    </row>
    <row r="40" spans="1:8" s="150" customFormat="1" x14ac:dyDescent="0.25">
      <c r="A40" s="26"/>
      <c r="B40" s="29" t="s">
        <v>212</v>
      </c>
      <c r="C40" s="30">
        <v>2016</v>
      </c>
      <c r="D40" s="31">
        <v>5</v>
      </c>
      <c r="E40" s="32">
        <v>500000</v>
      </c>
      <c r="F40" s="45">
        <f t="shared" si="0"/>
        <v>100000</v>
      </c>
      <c r="G40" s="35" t="s">
        <v>0</v>
      </c>
      <c r="H40" s="26"/>
    </row>
    <row r="41" spans="1:8" s="150" customFormat="1" x14ac:dyDescent="0.25">
      <c r="A41" s="26"/>
      <c r="B41" s="29" t="s">
        <v>201</v>
      </c>
      <c r="C41" s="30">
        <v>2016</v>
      </c>
      <c r="D41" s="31">
        <v>50</v>
      </c>
      <c r="E41" s="32">
        <v>2000000</v>
      </c>
      <c r="F41" s="45">
        <f t="shared" si="0"/>
        <v>40000</v>
      </c>
      <c r="G41" s="35" t="s">
        <v>0</v>
      </c>
      <c r="H41" s="26"/>
    </row>
    <row r="42" spans="1:8" s="150" customFormat="1" x14ac:dyDescent="0.25">
      <c r="A42" s="26"/>
      <c r="B42" s="109" t="s">
        <v>73</v>
      </c>
      <c r="C42" s="167"/>
      <c r="D42" s="168"/>
      <c r="E42" s="169"/>
      <c r="F42" s="46">
        <f>SUMIF(C8:C41,"2015",F8:F41)</f>
        <v>2040000</v>
      </c>
      <c r="G42" s="47" t="s">
        <v>0</v>
      </c>
      <c r="H42" s="26"/>
    </row>
    <row r="43" spans="1:8" s="150" customFormat="1" x14ac:dyDescent="0.25">
      <c r="A43" s="26"/>
      <c r="B43" s="107" t="s">
        <v>135</v>
      </c>
      <c r="C43" s="170"/>
      <c r="D43" s="171"/>
      <c r="E43" s="172"/>
      <c r="F43" s="46">
        <f>SUMIF(C8:C41,"2016",F8:F41)</f>
        <v>2103333.333333333</v>
      </c>
      <c r="G43" s="47" t="s">
        <v>0</v>
      </c>
      <c r="H43" s="26"/>
    </row>
    <row r="44" spans="1:8" s="150" customFormat="1" x14ac:dyDescent="0.25">
      <c r="A44" s="26"/>
      <c r="B44" s="50" t="s">
        <v>36</v>
      </c>
      <c r="C44" s="173"/>
      <c r="D44" s="174"/>
      <c r="E44" s="174"/>
      <c r="F44" s="48">
        <f>F42+F43</f>
        <v>4143333.333333333</v>
      </c>
      <c r="G44" s="49" t="s">
        <v>0</v>
      </c>
      <c r="H44" s="26"/>
    </row>
    <row r="45" spans="1:8" s="150" customFormat="1" x14ac:dyDescent="0.25">
      <c r="A45" s="26"/>
      <c r="B45" s="26"/>
      <c r="C45" s="166"/>
      <c r="D45" s="26"/>
      <c r="E45" s="26"/>
      <c r="F45" s="26"/>
      <c r="G45" s="26"/>
      <c r="H45" s="26"/>
    </row>
    <row r="46" spans="1:8" s="150" customFormat="1" x14ac:dyDescent="0.25">
      <c r="A46" s="26"/>
      <c r="B46" s="26"/>
      <c r="C46" s="166"/>
      <c r="D46" s="26"/>
      <c r="E46" s="26"/>
      <c r="F46" s="26"/>
      <c r="G46" s="26"/>
      <c r="H46" s="26"/>
    </row>
    <row r="47" spans="1:8" s="150" customFormat="1" x14ac:dyDescent="0.25">
      <c r="A47" s="26"/>
      <c r="B47" s="26"/>
      <c r="C47" s="166"/>
      <c r="D47" s="26"/>
      <c r="E47" s="26"/>
      <c r="F47" s="175"/>
      <c r="G47" s="175"/>
      <c r="H47" s="26"/>
    </row>
    <row r="48" spans="1:8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t="12" hidden="1" customHeight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Frederikssund Spildevand AS</v>
      </c>
      <c r="B1" s="56"/>
      <c r="C1" s="56"/>
      <c r="D1" s="178"/>
      <c r="E1" s="56"/>
    </row>
    <row r="2" spans="1:5" x14ac:dyDescent="0.25">
      <c r="A2" s="222" t="str">
        <f>'1. Forside'!A2</f>
        <v>S026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7" t="s">
        <v>124</v>
      </c>
      <c r="C4" s="267"/>
      <c r="D4" s="267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145</v>
      </c>
      <c r="C6" s="180"/>
      <c r="D6" s="181"/>
      <c r="E6" s="56"/>
    </row>
    <row r="7" spans="1:5" x14ac:dyDescent="0.25">
      <c r="A7" s="56"/>
      <c r="B7" s="207" t="s">
        <v>13</v>
      </c>
      <c r="C7" s="51">
        <v>32600</v>
      </c>
      <c r="D7" s="182" t="s">
        <v>0</v>
      </c>
      <c r="E7" s="56"/>
    </row>
    <row r="8" spans="1:5" x14ac:dyDescent="0.25">
      <c r="A8" s="56"/>
      <c r="B8" s="207" t="s">
        <v>240</v>
      </c>
      <c r="C8" s="51">
        <v>300000</v>
      </c>
      <c r="D8" s="182" t="s">
        <v>0</v>
      </c>
      <c r="E8" s="56"/>
    </row>
    <row r="9" spans="1:5" x14ac:dyDescent="0.25">
      <c r="A9" s="56"/>
      <c r="B9" s="207" t="s">
        <v>241</v>
      </c>
      <c r="C9" s="51">
        <v>1000000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1332600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8" t="s">
        <v>146</v>
      </c>
      <c r="C13" s="269"/>
      <c r="D13" s="270"/>
      <c r="E13" s="56"/>
    </row>
    <row r="14" spans="1:5" x14ac:dyDescent="0.25">
      <c r="A14" s="56"/>
      <c r="B14" s="53" t="s">
        <v>71</v>
      </c>
      <c r="C14" s="51">
        <v>120000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30000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150000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71" t="s">
        <v>147</v>
      </c>
      <c r="C19" s="272"/>
      <c r="D19" s="273"/>
      <c r="E19" s="56"/>
    </row>
    <row r="20" spans="1:5" x14ac:dyDescent="0.25">
      <c r="A20" s="56"/>
      <c r="B20" s="108" t="s">
        <v>148</v>
      </c>
      <c r="C20" s="19">
        <v>938354</v>
      </c>
      <c r="D20" s="58" t="s">
        <v>0</v>
      </c>
      <c r="E20" s="56"/>
    </row>
    <row r="21" spans="1:5" x14ac:dyDescent="0.25">
      <c r="A21" s="56"/>
      <c r="B21" s="108" t="s">
        <v>149</v>
      </c>
      <c r="C21" s="40">
        <v>12542848</v>
      </c>
      <c r="D21" s="58" t="s">
        <v>0</v>
      </c>
      <c r="E21" s="56"/>
    </row>
    <row r="22" spans="1:5" x14ac:dyDescent="0.25">
      <c r="A22" s="56"/>
      <c r="B22" s="28" t="s">
        <v>150</v>
      </c>
      <c r="C22" s="55">
        <f>C20-C21</f>
        <v>-11604494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2015-08-10T09:54:52Z</cp:lastPrinted>
  <dcterms:created xsi:type="dcterms:W3CDTF">2014-01-17T08:54:17Z</dcterms:created>
  <dcterms:modified xsi:type="dcterms:W3CDTF">2015-10-05T11:26:59Z</dcterms:modified>
</cp:coreProperties>
</file>