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9" i="2" l="1"/>
  <c r="F10" i="2"/>
  <c r="F11" i="2"/>
  <c r="F12" i="2"/>
  <c r="F13" i="2"/>
  <c r="F14" i="2"/>
  <c r="F15" i="2"/>
  <c r="F16" i="2"/>
  <c r="F17" i="2"/>
  <c r="C12" i="13" l="1"/>
  <c r="E31" i="19" l="1"/>
  <c r="C36" i="19" l="1"/>
  <c r="E36" i="19" s="1"/>
  <c r="F18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26" i="8" l="1"/>
  <c r="F8" i="2" l="1"/>
  <c r="F8" i="7"/>
  <c r="F17" i="7" s="1"/>
  <c r="F18" i="2" l="1"/>
  <c r="C9" i="10" s="1"/>
  <c r="C15" i="11" l="1"/>
  <c r="C29" i="8" s="1"/>
  <c r="C18" i="13"/>
  <c r="C27" i="8" s="1"/>
  <c r="C14" i="4"/>
  <c r="C25" i="8" s="1"/>
  <c r="C22" i="3"/>
  <c r="C23" i="8" s="1"/>
  <c r="F19" i="7"/>
  <c r="C18" i="8" s="1"/>
  <c r="C16" i="3"/>
  <c r="C22" i="8" s="1"/>
  <c r="C10" i="3"/>
  <c r="C21" i="8" s="1"/>
  <c r="C8" i="4"/>
  <c r="C24" i="8" s="1"/>
  <c r="C10" i="10"/>
  <c r="C17" i="8" s="1"/>
  <c r="F20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<sst xmlns="http://schemas.openxmlformats.org/spreadsheetml/2006/main" count="419" uniqueCount="216">
  <si>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</si>
  <si>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</si>
  <si>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</si>
  <si>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</si>
  <si>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</si>
  <si>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</si>
  <si>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</si>
  <si>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</si>
  <si>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</si>
  <si>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</si>
  <si>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</si>
  <si>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</si>
  <si>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</si>
  <si>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</si>
  <si>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</si>
  <si>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</si>
  <si>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</si>
  <si>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</si>
  <si>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</si>
  <si>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</si>
  <si>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</si>
  <si>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</si>
  <si>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</si>
  <si>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</si>
  <si>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</si>
  <si>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</si>
  <si>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</si>
  <si>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</si>
  <si>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</si>
  <si>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</si>
  <si>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</si>
  <si>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</si>
  <si>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</si>
  <si>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</si>
  <si>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</si>
  <si>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</si>
  <si>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</si>
  <si>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</si>
  <si>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</si>
  <si>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</si>
  <si>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</si>
  <si>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</si>
  <si>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</si>
  <si>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</si>
  <si>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</si>
  <si>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</si>
  <si>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</si>
  <si>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</si>
  <si>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</si>
  <si>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</si>
  <si>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</si>
  <si>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</si>
  <si>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</si>
  <si>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</si>
  <si>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</si>
  <si>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</si>
  <si>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</si>
  <si>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</si>
  <si>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</si>
  <si>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</si>
  <si>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</si>
  <si>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</si>
  <si>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</si>
  <si>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</si>
  <si>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</si>
  <si>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</si>
  <si>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</si>
  <si>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</si>
  <si>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</si>
  <si>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</si>
  <si>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</si>
  <si>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</si>
  <si>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</si>
  <si>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</si>
  <si>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</si>
  <si>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</si>
  <si>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</si>
  <si>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</si>
  <si>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</si>
  <si>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</si>
  <si>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</si>
  <si>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</si>
  <si>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</si>
  <si>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</si>
  <si>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</si>
  <si>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</si>
  <si>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</si>
  <si>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</si>
  <si>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</si>
  <si>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</si>
  <si>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</si>
  <si>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</si>
  <si>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</si>
  <si>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</si>
  <si>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</si>
  <si>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</si>
  <si>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</si>
  <si>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</si>
  <si>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</si>
  <si>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</si>
  <si>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</si>
  <si>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</si>
  <si>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</si>
  <si>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</si>
  <si>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</si>
  <si>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</si>
  <si>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</si>
  <si>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</si>
  <si>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</si>
  <si>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</si>
  <si>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</si>
  <si>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</si>
  <si>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</si>
  <si>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</si>
  <si>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</si>
  <si>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</si>
  <si>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</si>
  <si>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</si>
  <si>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</si>
  <si>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</si>
  <si>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</si>
  <si>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</si>
  <si>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</si>
  <si>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</si>
  <si>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</si>
  <si>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</si>
  <si>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</si>
  <si>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</si>
  <si>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</si>
  <si>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</si>
  <si>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</si>
  <si>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</si>
  <si>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</si>
  <si>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</si>
  <si>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</si>
  <si>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</si>
  <si>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</si>
  <si>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</si>
  <si>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</si>
  <si>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</si>
  <si>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</si>
  <si>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</si>
  <si>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</si>
  <si>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</si>
  <si>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</si>
  <si>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</si>
  <si>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</si>
  <si>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</si>
  <si>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</si>
  <si>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</si>
  <si>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</si>
  <si>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</si>
  <si>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</si>
  <si>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</si>
  <si>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</si>
  <si>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</si>
  <si>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</si>
  <si>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</si>
  <si>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</si>
  <si>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</si>
  <si>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</si>
  <si>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</si>
  <si>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</si>
  <si>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</si>
  <si>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</si>
  <si>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</si>
  <si>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</si>
  <si>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</si>
  <si>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</si>
  <si>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</si>
  <si>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</si>
  <si>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</si>
  <si>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</si>
  <si>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</si>
  <si>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</si>
  <si>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</si>
  <si>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</si>
  <si>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</si>
  <si>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</si>
  <si>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</si>
  <si>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</si>
  <si>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</si>
  <si>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</si>
  <si>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</si>
  <si>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</si>
  <si>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</si>
  <si>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</si>
  <si>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</si>
  <si>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Ermelundvej (godkendt i PL2013)</t>
  </si>
  <si>
    <t>Gentofterenden (godkendt i PL2013)</t>
  </si>
  <si>
    <t>Alrunevej (godkendt i PL2013)</t>
  </si>
  <si>
    <t>Mosegårdsvej med sideveje (godkendt i PL2014)</t>
  </si>
  <si>
    <t>Ledelsessystem</t>
  </si>
  <si>
    <t xml:space="preserve">Ø 200 mm &lt; Ledningsnet ≤ Ø 500 mm </t>
  </si>
  <si>
    <t>Strømpeforing Ø 200 mm &lt; Ledningsnet ≤ Ø 500 mm</t>
  </si>
  <si>
    <t>Forsinkelsesbassiner, lukkede med automatisk rensning og SRO Miljøklasse A (5.000-10.000 m3) - Konstruktionre</t>
  </si>
  <si>
    <t xml:space="preserve">Kælder (7 - 20 m2) </t>
  </si>
  <si>
    <t>Installationer "mekaniske riste og SRO" Miljøklasse A. (7-20 m2) - Mek/EL</t>
  </si>
  <si>
    <t>Indløb-/udløbsarrangement</t>
  </si>
  <si>
    <t>Pumpeinstallation Miljøklasse A (100-300 l/s) - Mek/EL</t>
  </si>
  <si>
    <t>Pumpeinstallation Miljøklasse A (100-300 l/s) - SRO</t>
  </si>
  <si>
    <t>Administrationbygninger</t>
  </si>
  <si>
    <t>Arbejdsplads</t>
  </si>
  <si>
    <t>2014</t>
  </si>
  <si>
    <t>75</t>
  </si>
  <si>
    <t>50</t>
  </si>
  <si>
    <t>20</t>
  </si>
  <si>
    <t>10</t>
  </si>
  <si>
    <t>5</t>
  </si>
  <si>
    <t>Ledningsnet &gt; Ø 1600 mm (rørbassiner og transportledninger)</t>
  </si>
  <si>
    <t>Pumpeinstallation Miljøklasse A (1.000-1.500 l/s) - Mek/EL</t>
  </si>
  <si>
    <t>Tjenestemandspensioner</t>
  </si>
  <si>
    <t>Køb af ydelser og produkter, der er omfattet af prisloftreguleringen, hos et andet selskab</t>
  </si>
  <si>
    <t>Gentofte Spildevand AS</t>
  </si>
  <si>
    <t>S028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</si>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</sst>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6" fillId="0" borderId="22" xfId="1" applyFont="1" applyBorder="1" applyAlignment="1" applyProtection="1">
      <alignment horizontal="left" wrapText="1"/>
      <protection locked="0"/>
    </xf>
    <xf numFmtId="3" fontId="54" fillId="0" borderId="1" xfId="1" applyNumberFormat="1" applyFont="1" applyFill="1" applyBorder="1" applyAlignment="1" applyProtection="1">
      <alignment horizontal="right" vertical="top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2" t="s">
        <v>58</v>
      </c>
      <c r="E8" s="232"/>
      <c r="F8" s="232"/>
      <c r="G8" s="123"/>
      <c r="H8" s="123"/>
      <c r="I8" s="123"/>
    </row>
    <row r="9" spans="1:9" x14ac:dyDescent="0.25">
      <c r="A9" s="121"/>
      <c r="B9" s="121"/>
      <c r="C9" s="121"/>
      <c r="D9" s="243" t="s">
        <v>107</v>
      </c>
      <c r="E9" s="243"/>
      <c r="F9" s="243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3" t="s">
        <v>59</v>
      </c>
      <c r="E13" s="233"/>
      <c r="F13" s="233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4" t="s">
        <v>60</v>
      </c>
      <c r="E16" s="235"/>
      <c r="F16" s="236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7" t="s">
        <v>2</v>
      </c>
      <c r="E17" s="238"/>
      <c r="F17" s="239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7" t="s">
        <v>132</v>
      </c>
      <c r="E18" s="238"/>
      <c r="F18" s="239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40" t="s">
        <v>44</v>
      </c>
      <c r="E19" s="241"/>
      <c r="F19" s="242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40" t="s">
        <v>61</v>
      </c>
      <c r="E20" s="241"/>
      <c r="F20" s="242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40" t="s">
        <v>88</v>
      </c>
      <c r="E21" s="241"/>
      <c r="F21" s="242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40" t="s">
        <v>62</v>
      </c>
      <c r="E22" s="241"/>
      <c r="F22" s="242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62" t="s">
        <v>42</v>
      </c>
      <c r="E23" s="263"/>
      <c r="F23" s="264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9" t="s">
        <v>63</v>
      </c>
      <c r="E24" s="260"/>
      <c r="F24" s="261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6" t="s">
        <v>64</v>
      </c>
      <c r="E25" s="257"/>
      <c r="F25" s="258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3" t="s">
        <v>43</v>
      </c>
      <c r="E26" s="254"/>
      <c r="F26" s="255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50" t="s">
        <v>65</v>
      </c>
      <c r="E27" s="251"/>
      <c r="F27" s="252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4" t="s">
        <v>142</v>
      </c>
      <c r="E28" s="245"/>
      <c r="F28" s="246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7" t="s">
        <v>143</v>
      </c>
      <c r="E29" s="248"/>
      <c r="F29" s="249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Gentofte Spildevand AS</v>
      </c>
      <c r="B1" s="56"/>
      <c r="C1" s="56"/>
      <c r="D1" s="56"/>
      <c r="E1" s="56"/>
    </row>
    <row r="2" spans="1:5" x14ac:dyDescent="0.25">
      <c r="A2" s="222" t="str">
        <f>'1. Forside'!A2</f>
        <v>S028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8" t="s">
        <v>122</v>
      </c>
      <c r="C4" s="268"/>
      <c r="D4" s="268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192</v>
      </c>
      <c r="C7" s="51">
        <v>145250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145250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135863.54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90000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45863.540000000008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5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Gentofte Spildevand AS</v>
      </c>
      <c r="B1" s="26"/>
      <c r="C1" s="26"/>
      <c r="D1" s="26"/>
      <c r="E1" s="26"/>
    </row>
    <row r="2" spans="1:5" x14ac:dyDescent="0.25">
      <c r="A2" s="223" t="str">
        <f>'1. Forside'!A2</f>
        <v>S028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8" t="s">
        <v>121</v>
      </c>
      <c r="C4" s="268"/>
      <c r="D4" s="268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5" t="s">
        <v>155</v>
      </c>
      <c r="C7" s="276"/>
      <c r="D7" s="277"/>
      <c r="E7" s="26"/>
    </row>
    <row r="8" spans="1:5" x14ac:dyDescent="0.25">
      <c r="A8" s="26"/>
      <c r="B8" s="230" t="s">
        <v>188</v>
      </c>
      <c r="C8" s="229">
        <v>28714</v>
      </c>
      <c r="D8" s="191" t="s">
        <v>0</v>
      </c>
      <c r="E8" s="26"/>
    </row>
    <row r="9" spans="1:5" x14ac:dyDescent="0.25">
      <c r="A9" s="26"/>
      <c r="B9" s="230" t="s">
        <v>189</v>
      </c>
      <c r="C9" s="231">
        <v>2787823</v>
      </c>
      <c r="D9" s="191" t="s">
        <v>0</v>
      </c>
      <c r="E9" s="26"/>
    </row>
    <row r="10" spans="1:5" x14ac:dyDescent="0.25">
      <c r="A10" s="26"/>
      <c r="B10" s="230" t="s">
        <v>190</v>
      </c>
      <c r="C10" s="231">
        <v>17695</v>
      </c>
      <c r="D10" s="191" t="s">
        <v>0</v>
      </c>
      <c r="E10" s="26"/>
    </row>
    <row r="11" spans="1:5" x14ac:dyDescent="0.25">
      <c r="A11" s="26"/>
      <c r="B11" s="230" t="s">
        <v>191</v>
      </c>
      <c r="C11" s="229">
        <v>1101408</v>
      </c>
      <c r="D11" s="191" t="s">
        <v>0</v>
      </c>
      <c r="E11" s="26"/>
    </row>
    <row r="12" spans="1:5" x14ac:dyDescent="0.25">
      <c r="A12" s="26"/>
      <c r="B12" s="54" t="s">
        <v>36</v>
      </c>
      <c r="C12" s="55">
        <f xml:space="preserve"> SUM(C8:C11)</f>
        <v>3935640</v>
      </c>
      <c r="D12" s="192" t="s">
        <v>0</v>
      </c>
      <c r="E12" s="26"/>
    </row>
    <row r="13" spans="1:5" x14ac:dyDescent="0.25">
      <c r="A13" s="26"/>
      <c r="B13" s="56"/>
      <c r="C13" s="197"/>
      <c r="D13" s="56"/>
      <c r="E13" s="26"/>
    </row>
    <row r="14" spans="1:5" x14ac:dyDescent="0.25">
      <c r="A14" s="26"/>
      <c r="B14" s="56"/>
      <c r="C14" s="56"/>
      <c r="D14" s="56"/>
      <c r="E14" s="26"/>
    </row>
    <row r="15" spans="1:5" ht="37.5" customHeight="1" x14ac:dyDescent="0.25">
      <c r="A15" s="26"/>
      <c r="B15" s="275" t="s">
        <v>156</v>
      </c>
      <c r="C15" s="276"/>
      <c r="D15" s="277"/>
      <c r="E15" s="26"/>
    </row>
    <row r="16" spans="1:5" ht="15.75" customHeight="1" x14ac:dyDescent="0.25">
      <c r="A16" s="26"/>
      <c r="B16" s="108" t="s">
        <v>157</v>
      </c>
      <c r="C16" s="19">
        <v>0</v>
      </c>
      <c r="D16" s="153" t="s">
        <v>0</v>
      </c>
      <c r="E16" s="26"/>
    </row>
    <row r="17" spans="1:5" x14ac:dyDescent="0.25">
      <c r="A17" s="26"/>
      <c r="B17" s="108" t="s">
        <v>158</v>
      </c>
      <c r="C17" s="40">
        <v>2141744</v>
      </c>
      <c r="D17" s="153" t="s">
        <v>0</v>
      </c>
      <c r="E17" s="26"/>
    </row>
    <row r="18" spans="1:5" x14ac:dyDescent="0.25">
      <c r="A18" s="26"/>
      <c r="B18" s="28" t="s">
        <v>159</v>
      </c>
      <c r="C18" s="55">
        <f>C16-C17</f>
        <v>-2141744</v>
      </c>
      <c r="D18" s="155" t="s">
        <v>0</v>
      </c>
      <c r="E18" s="26"/>
    </row>
    <row r="19" spans="1:5" x14ac:dyDescent="0.25">
      <c r="A19" s="26"/>
      <c r="B19" s="26"/>
      <c r="C19" s="26"/>
      <c r="D19" s="26"/>
      <c r="E19" s="26"/>
    </row>
    <row r="20" spans="1:5" x14ac:dyDescent="0.25">
      <c r="A20" s="26"/>
      <c r="B20" s="26"/>
      <c r="C20" s="26"/>
      <c r="D20" s="26"/>
      <c r="E20" s="26"/>
    </row>
    <row r="21" spans="1:5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A30" s="26"/>
      <c r="B30" s="26"/>
      <c r="C30" s="26"/>
      <c r="D30" s="26"/>
      <c r="E30" s="26"/>
    </row>
    <row r="31" spans="1:5" hidden="1" x14ac:dyDescent="0.25">
      <c r="A31" s="26"/>
      <c r="B31" s="26"/>
      <c r="C31" s="26"/>
      <c r="D31" s="26"/>
      <c r="E31" s="26"/>
    </row>
    <row r="32" spans="1:5" hidden="1" x14ac:dyDescent="0.25">
      <c r="A32" s="26"/>
      <c r="B32" s="26"/>
      <c r="C32" s="26"/>
      <c r="D32" s="26"/>
      <c r="E32" s="26"/>
    </row>
    <row r="33" hidden="1" x14ac:dyDescent="0.25"/>
    <row r="34" hidden="1" x14ac:dyDescent="0.25"/>
    <row r="35" hidden="1" x14ac:dyDescent="0.25"/>
  </sheetData>
  <sheetProtection password="C6ED" sheet="1" objects="1" scenarios="1"/>
  <mergeCells count="3">
    <mergeCell ref="B4:D4"/>
    <mergeCell ref="B15:D15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Gentofte Spildevand AS</v>
      </c>
      <c r="B1" s="26"/>
      <c r="C1" s="26"/>
      <c r="D1" s="26"/>
      <c r="E1" s="26"/>
    </row>
    <row r="2" spans="1:5" x14ac:dyDescent="0.25">
      <c r="A2" s="223" t="str">
        <f>'1. Forside'!A2</f>
        <v>S028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5" t="s">
        <v>120</v>
      </c>
      <c r="C4" s="265"/>
      <c r="D4" s="265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229">
        <v>16813192</v>
      </c>
      <c r="D7" s="191" t="s">
        <v>0</v>
      </c>
      <c r="E7" s="26"/>
    </row>
    <row r="8" spans="1:5" x14ac:dyDescent="0.25">
      <c r="A8" s="26"/>
      <c r="B8" s="110" t="s">
        <v>162</v>
      </c>
      <c r="C8" s="229">
        <v>500000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16313192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7244755.1299999999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5623382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1621373.13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Gentofte Spildevand AS</v>
      </c>
      <c r="B1" s="26"/>
      <c r="C1" s="26"/>
      <c r="D1" s="26"/>
      <c r="E1" s="26"/>
    </row>
    <row r="2" spans="1:5" x14ac:dyDescent="0.25">
      <c r="A2" s="223" t="str">
        <f>'1. Forside'!A2</f>
        <v>S028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8" t="s">
        <v>119</v>
      </c>
      <c r="C4" s="268"/>
      <c r="D4" s="268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229">
        <v>-41295298</v>
      </c>
      <c r="D7" s="191" t="s">
        <v>0</v>
      </c>
      <c r="E7" s="26"/>
    </row>
    <row r="8" spans="1:5" x14ac:dyDescent="0.25">
      <c r="A8" s="26"/>
      <c r="B8" s="111" t="s">
        <v>167</v>
      </c>
      <c r="C8" s="229">
        <v>-19086914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-22208384</v>
      </c>
      <c r="D9" s="202" t="s">
        <v>0</v>
      </c>
      <c r="E9" s="26"/>
    </row>
    <row r="10" spans="1:5" x14ac:dyDescent="0.25">
      <c r="A10" s="26"/>
      <c r="B10" s="58" t="s">
        <v>21</v>
      </c>
      <c r="C10" s="229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-4441676.8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Gentofte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5" t="s">
        <v>118</v>
      </c>
      <c r="C4" s="265"/>
      <c r="D4" s="265"/>
      <c r="E4" s="265"/>
      <c r="F4" s="26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89773090.753107429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20586933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3070811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160328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2173333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25991405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410260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410260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5147477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-4750009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-17024027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-9775106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-31549142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86204387.980000004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86204387.980000004</v>
      </c>
      <c r="D36" s="79" t="s">
        <v>0</v>
      </c>
      <c r="E36" s="10">
        <f>-C36</f>
        <v>-86204387.980000004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3568702.7731074244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Gentofte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5" t="s">
        <v>168</v>
      </c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4505324</v>
      </c>
      <c r="D7" s="224" t="s">
        <v>0</v>
      </c>
      <c r="E7" s="225">
        <v>6417575</v>
      </c>
      <c r="F7" s="224" t="s">
        <v>0</v>
      </c>
      <c r="G7" s="225">
        <v>5147477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4040281</v>
      </c>
      <c r="D8" s="224" t="s">
        <v>0</v>
      </c>
      <c r="E8" s="226">
        <v>6417575</v>
      </c>
      <c r="F8" s="224" t="s">
        <v>0</v>
      </c>
      <c r="G8" s="226">
        <v>5147477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465043</v>
      </c>
      <c r="D11" s="228" t="s">
        <v>0</v>
      </c>
      <c r="E11" s="55">
        <f>C11+E7-E8-E9</f>
        <v>465043</v>
      </c>
      <c r="F11" s="228" t="s">
        <v>0</v>
      </c>
      <c r="G11" s="55">
        <f>E11+G7-G8-G9</f>
        <v>465043</v>
      </c>
      <c r="H11" s="228" t="s">
        <v>0</v>
      </c>
      <c r="I11" s="55">
        <f>G11+I7-I8-I9</f>
        <v>465043</v>
      </c>
      <c r="J11" s="228" t="s">
        <v>0</v>
      </c>
      <c r="K11" s="55">
        <f>K7-K8-K9+K10+I11</f>
        <v>465043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Gentofte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5" t="s">
        <v>106</v>
      </c>
      <c r="C4" s="265"/>
      <c r="D4" s="265"/>
      <c r="E4" s="265"/>
      <c r="F4" s="26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21698779.873653393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-82455.3635198829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-1084939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20531385.510133509</v>
      </c>
      <c r="D13" s="79" t="s">
        <v>0</v>
      </c>
      <c r="E13" s="6">
        <f>C13</f>
        <v>20531385.510133509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20285291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215</v>
      </c>
      <c r="C16" s="14">
        <f>'6. Gennemførte investeringer'!F20</f>
        <v>6166885.9699999997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1154298.8133333335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7089880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34696355.783333331</v>
      </c>
      <c r="D19" s="79" t="s">
        <v>0</v>
      </c>
      <c r="E19" s="8">
        <f>C19</f>
        <v>34696355.783333331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31484700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63000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1860826.5399999991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145250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45863.540000000008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Klimatilpasning'!C12</f>
        <v>3935640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Klimatilpasning'!C18</f>
        <v>-2141744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16313192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1621373.13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53328101.210000001</v>
      </c>
      <c r="D30" s="79" t="s">
        <v>0</v>
      </c>
      <c r="E30" s="6">
        <f>C30</f>
        <v>53328101.210000001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-4441676.8</v>
      </c>
      <c r="D32" s="79" t="s">
        <v>0</v>
      </c>
      <c r="E32" s="10">
        <f>C32</f>
        <v>-4441676.8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3568702.7731074244</v>
      </c>
      <c r="D34" s="79" t="s">
        <v>0</v>
      </c>
      <c r="E34" s="12">
        <f>C34</f>
        <v>3568702.7731074244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107682868.47657427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3594135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29.960718914724758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Gentofte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5" t="s">
        <v>128</v>
      </c>
      <c r="C4" s="265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21698779.873653393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21698779.873653393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21698779.873653393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-82455.3635198829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Gentofte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5" t="s">
        <v>127</v>
      </c>
      <c r="C4" s="265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12960681.218533171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21616324.510133509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21698779.873653393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5408760.3240492903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1084939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Gentofte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5" t="s">
        <v>126</v>
      </c>
      <c r="C4" s="265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760293147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20285291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20285291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Gentofte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6" t="s">
        <v>130</v>
      </c>
      <c r="C4" s="266"/>
      <c r="D4" s="266"/>
      <c r="E4" s="266"/>
      <c r="F4" s="266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7" t="s">
        <v>52</v>
      </c>
      <c r="G7" s="267"/>
      <c r="H7" s="26"/>
    </row>
    <row r="8" spans="1:8" s="150" customFormat="1" x14ac:dyDescent="0.25">
      <c r="A8" s="26"/>
      <c r="B8" s="29" t="s">
        <v>193</v>
      </c>
      <c r="C8" s="30" t="s">
        <v>203</v>
      </c>
      <c r="D8" s="31" t="s">
        <v>204</v>
      </c>
      <c r="E8" s="32">
        <v>9487243</v>
      </c>
      <c r="F8" s="34">
        <f t="shared" ref="F8" si="0">E8/D8</f>
        <v>126496.57333333333</v>
      </c>
      <c r="G8" s="35" t="s">
        <v>0</v>
      </c>
      <c r="H8" s="26"/>
    </row>
    <row r="9" spans="1:8" s="150" customFormat="1" x14ac:dyDescent="0.25">
      <c r="A9" s="26"/>
      <c r="B9" s="29" t="s">
        <v>194</v>
      </c>
      <c r="C9" s="30" t="s">
        <v>203</v>
      </c>
      <c r="D9" s="31" t="s">
        <v>205</v>
      </c>
      <c r="E9" s="32">
        <v>6409423</v>
      </c>
      <c r="F9" s="34">
        <f t="shared" ref="F9:F17" si="1">E9/D9</f>
        <v>128188.46</v>
      </c>
      <c r="G9" s="35" t="s">
        <v>0</v>
      </c>
      <c r="H9" s="26"/>
    </row>
    <row r="10" spans="1:8" s="150" customFormat="1" ht="26.25" x14ac:dyDescent="0.25">
      <c r="A10" s="26"/>
      <c r="B10" s="29" t="s">
        <v>195</v>
      </c>
      <c r="C10" s="30" t="s">
        <v>203</v>
      </c>
      <c r="D10" s="31" t="s">
        <v>204</v>
      </c>
      <c r="E10" s="32">
        <v>53182621</v>
      </c>
      <c r="F10" s="34">
        <f t="shared" si="1"/>
        <v>709101.61333333328</v>
      </c>
      <c r="G10" s="35" t="s">
        <v>0</v>
      </c>
      <c r="H10" s="26"/>
    </row>
    <row r="11" spans="1:8" s="150" customFormat="1" x14ac:dyDescent="0.25">
      <c r="A11" s="26"/>
      <c r="B11" s="29" t="s">
        <v>196</v>
      </c>
      <c r="C11" s="30" t="s">
        <v>203</v>
      </c>
      <c r="D11" s="31" t="s">
        <v>204</v>
      </c>
      <c r="E11" s="32">
        <v>2476706</v>
      </c>
      <c r="F11" s="34">
        <f t="shared" si="1"/>
        <v>33022.746666666666</v>
      </c>
      <c r="G11" s="35" t="s">
        <v>0</v>
      </c>
      <c r="H11" s="26"/>
    </row>
    <row r="12" spans="1:8" s="150" customFormat="1" ht="26.25" x14ac:dyDescent="0.25">
      <c r="A12" s="26"/>
      <c r="B12" s="29" t="s">
        <v>197</v>
      </c>
      <c r="C12" s="30" t="s">
        <v>203</v>
      </c>
      <c r="D12" s="31" t="s">
        <v>206</v>
      </c>
      <c r="E12" s="32">
        <v>2507732</v>
      </c>
      <c r="F12" s="34">
        <f t="shared" si="1"/>
        <v>125386.6</v>
      </c>
      <c r="G12" s="35" t="s">
        <v>0</v>
      </c>
      <c r="H12" s="26"/>
    </row>
    <row r="13" spans="1:8" s="150" customFormat="1" x14ac:dyDescent="0.25">
      <c r="A13" s="26"/>
      <c r="B13" s="29" t="s">
        <v>198</v>
      </c>
      <c r="C13" s="30" t="s">
        <v>203</v>
      </c>
      <c r="D13" s="31" t="s">
        <v>204</v>
      </c>
      <c r="E13" s="32">
        <v>71408</v>
      </c>
      <c r="F13" s="34">
        <f t="shared" si="1"/>
        <v>952.10666666666668</v>
      </c>
      <c r="G13" s="35" t="s">
        <v>0</v>
      </c>
      <c r="H13" s="26"/>
    </row>
    <row r="14" spans="1:8" s="150" customFormat="1" x14ac:dyDescent="0.25">
      <c r="A14" s="26"/>
      <c r="B14" s="29" t="s">
        <v>199</v>
      </c>
      <c r="C14" s="30" t="s">
        <v>203</v>
      </c>
      <c r="D14" s="31" t="s">
        <v>206</v>
      </c>
      <c r="E14" s="32">
        <v>763642</v>
      </c>
      <c r="F14" s="34">
        <f t="shared" si="1"/>
        <v>38182.1</v>
      </c>
      <c r="G14" s="35" t="s">
        <v>0</v>
      </c>
      <c r="H14" s="26"/>
    </row>
    <row r="15" spans="1:8" s="150" customFormat="1" x14ac:dyDescent="0.25">
      <c r="A15" s="26"/>
      <c r="B15" s="29" t="s">
        <v>200</v>
      </c>
      <c r="C15" s="30" t="s">
        <v>203</v>
      </c>
      <c r="D15" s="31" t="s">
        <v>207</v>
      </c>
      <c r="E15" s="32">
        <v>8965760</v>
      </c>
      <c r="F15" s="34">
        <f t="shared" si="1"/>
        <v>896576</v>
      </c>
      <c r="G15" s="35" t="s">
        <v>0</v>
      </c>
      <c r="H15" s="26"/>
    </row>
    <row r="16" spans="1:8" s="150" customFormat="1" x14ac:dyDescent="0.25">
      <c r="A16" s="26"/>
      <c r="B16" s="29" t="s">
        <v>201</v>
      </c>
      <c r="C16" s="30" t="s">
        <v>203</v>
      </c>
      <c r="D16" s="31" t="s">
        <v>204</v>
      </c>
      <c r="E16" s="32">
        <v>16705373</v>
      </c>
      <c r="F16" s="34">
        <f t="shared" si="1"/>
        <v>222738.30666666667</v>
      </c>
      <c r="G16" s="35" t="s">
        <v>0</v>
      </c>
      <c r="H16" s="26"/>
    </row>
    <row r="17" spans="1:8" s="150" customFormat="1" x14ac:dyDescent="0.25">
      <c r="A17" s="26"/>
      <c r="B17" s="29" t="s">
        <v>202</v>
      </c>
      <c r="C17" s="30" t="s">
        <v>203</v>
      </c>
      <c r="D17" s="31" t="s">
        <v>208</v>
      </c>
      <c r="E17" s="32">
        <v>974192</v>
      </c>
      <c r="F17" s="34">
        <f t="shared" si="1"/>
        <v>194838.39999999999</v>
      </c>
      <c r="G17" s="35" t="s">
        <v>0</v>
      </c>
      <c r="H17" s="26"/>
    </row>
    <row r="18" spans="1:8" s="150" customFormat="1" x14ac:dyDescent="0.25">
      <c r="A18" s="26"/>
      <c r="B18" s="23" t="s">
        <v>72</v>
      </c>
      <c r="C18" s="160"/>
      <c r="D18" s="160"/>
      <c r="E18" s="160"/>
      <c r="F18" s="36">
        <f>SUM(F8:F17)</f>
        <v>2475482.9066666667</v>
      </c>
      <c r="G18" s="37" t="s">
        <v>0</v>
      </c>
      <c r="H18" s="26"/>
    </row>
    <row r="19" spans="1:8" s="150" customFormat="1" x14ac:dyDescent="0.25">
      <c r="A19" s="26"/>
      <c r="B19" s="107" t="s">
        <v>136</v>
      </c>
      <c r="C19" s="161"/>
      <c r="D19" s="161"/>
      <c r="E19" s="161"/>
      <c r="F19" s="66">
        <v>3691403.063333333</v>
      </c>
      <c r="G19" s="37" t="s">
        <v>0</v>
      </c>
      <c r="H19" s="26"/>
    </row>
    <row r="20" spans="1:8" s="150" customFormat="1" x14ac:dyDescent="0.25">
      <c r="A20" s="26"/>
      <c r="B20" s="39" t="s">
        <v>69</v>
      </c>
      <c r="C20" s="162"/>
      <c r="D20" s="162"/>
      <c r="E20" s="163"/>
      <c r="F20" s="38">
        <f>F18+F19</f>
        <v>6166885.9699999997</v>
      </c>
      <c r="G20" s="38" t="s">
        <v>0</v>
      </c>
      <c r="H20" s="26"/>
    </row>
    <row r="21" spans="1:8" s="150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50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50" customFormat="1" hidden="1" x14ac:dyDescent="0.25"/>
    <row r="25" spans="1:8" s="150" customFormat="1" hidden="1" x14ac:dyDescent="0.25"/>
    <row r="26" spans="1:8" s="150" customFormat="1" hidden="1" x14ac:dyDescent="0.25"/>
    <row r="27" spans="1:8" s="150" customFormat="1" ht="14.45" hidden="1" customHeight="1" x14ac:dyDescent="0.25"/>
    <row r="28" spans="1:8" s="150" customFormat="1" ht="14.45" hidden="1" customHeight="1" x14ac:dyDescent="0.25"/>
    <row r="29" spans="1:8" s="150" customFormat="1" ht="15" hidden="1" customHeight="1" x14ac:dyDescent="0.25"/>
    <row r="30" spans="1:8" s="150" customFormat="1" ht="1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Gentofte Spildevand AS</v>
      </c>
      <c r="B1" s="164"/>
      <c r="C1" s="164"/>
      <c r="D1" s="164"/>
      <c r="E1" s="164"/>
    </row>
    <row r="2" spans="1:5" x14ac:dyDescent="0.25">
      <c r="A2" s="1" t="str">
        <f>'1. Forside'!A2</f>
        <v>S028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5" t="s">
        <v>125</v>
      </c>
      <c r="C4" s="265"/>
      <c r="D4" s="265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1086667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2710000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investeringer'!F18</f>
        <v>2475482.9066666667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1154298.8133333335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Gentofte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5" t="s">
        <v>124</v>
      </c>
      <c r="C4" s="265"/>
      <c r="D4" s="265"/>
      <c r="E4" s="265"/>
      <c r="F4" s="265"/>
      <c r="G4" s="265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7" t="s">
        <v>56</v>
      </c>
      <c r="G7" s="267"/>
      <c r="H7" s="26"/>
    </row>
    <row r="8" spans="1:8" s="150" customFormat="1" x14ac:dyDescent="0.25">
      <c r="A8" s="26"/>
      <c r="B8" s="29" t="s">
        <v>209</v>
      </c>
      <c r="C8" s="30">
        <v>2015</v>
      </c>
      <c r="D8" s="31">
        <v>75</v>
      </c>
      <c r="E8" s="32">
        <v>140000000</v>
      </c>
      <c r="F8" s="45">
        <f>E8/D8</f>
        <v>1866666.6666666667</v>
      </c>
      <c r="G8" s="35" t="s">
        <v>0</v>
      </c>
      <c r="H8" s="26"/>
    </row>
    <row r="9" spans="1:8" s="150" customFormat="1" x14ac:dyDescent="0.25">
      <c r="A9" s="26"/>
      <c r="B9" s="29" t="s">
        <v>196</v>
      </c>
      <c r="C9" s="30">
        <v>2015</v>
      </c>
      <c r="D9" s="31">
        <v>75</v>
      </c>
      <c r="E9" s="32">
        <v>7500000</v>
      </c>
      <c r="F9" s="45">
        <f t="shared" ref="F9:F16" si="0">E9/D9</f>
        <v>100000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>
        <v>2015</v>
      </c>
      <c r="D10" s="31">
        <v>75</v>
      </c>
      <c r="E10" s="32">
        <v>152156000</v>
      </c>
      <c r="F10" s="45">
        <f t="shared" si="0"/>
        <v>2028746.6666666667</v>
      </c>
      <c r="G10" s="35" t="s">
        <v>0</v>
      </c>
      <c r="H10" s="26"/>
    </row>
    <row r="11" spans="1:8" s="150" customFormat="1" x14ac:dyDescent="0.25">
      <c r="A11" s="26"/>
      <c r="B11" s="29" t="s">
        <v>202</v>
      </c>
      <c r="C11" s="30">
        <v>2015</v>
      </c>
      <c r="D11" s="31">
        <v>5</v>
      </c>
      <c r="E11" s="32">
        <v>1139000</v>
      </c>
      <c r="F11" s="45">
        <f t="shared" si="0"/>
        <v>227800</v>
      </c>
      <c r="G11" s="35" t="s">
        <v>0</v>
      </c>
      <c r="H11" s="26"/>
    </row>
    <row r="12" spans="1:8" s="150" customFormat="1" x14ac:dyDescent="0.25">
      <c r="A12" s="26"/>
      <c r="B12" s="29" t="s">
        <v>209</v>
      </c>
      <c r="C12" s="30">
        <v>2016</v>
      </c>
      <c r="D12" s="31">
        <v>75</v>
      </c>
      <c r="E12" s="32">
        <v>66900000</v>
      </c>
      <c r="F12" s="45">
        <f t="shared" si="0"/>
        <v>892000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>
        <v>2016</v>
      </c>
      <c r="D13" s="31">
        <v>75</v>
      </c>
      <c r="E13" s="32">
        <v>2000000</v>
      </c>
      <c r="F13" s="45">
        <f t="shared" si="0"/>
        <v>26666.666666666668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>
        <v>2016</v>
      </c>
      <c r="D14" s="31">
        <v>75</v>
      </c>
      <c r="E14" s="32">
        <v>110475000</v>
      </c>
      <c r="F14" s="45">
        <f t="shared" si="0"/>
        <v>1473000</v>
      </c>
      <c r="G14" s="35" t="s">
        <v>0</v>
      </c>
      <c r="H14" s="26"/>
    </row>
    <row r="15" spans="1:8" s="150" customFormat="1" x14ac:dyDescent="0.25">
      <c r="A15" s="26"/>
      <c r="B15" s="29" t="s">
        <v>210</v>
      </c>
      <c r="C15" s="30">
        <v>2016</v>
      </c>
      <c r="D15" s="31">
        <v>20</v>
      </c>
      <c r="E15" s="32">
        <v>5000000</v>
      </c>
      <c r="F15" s="45">
        <f t="shared" si="0"/>
        <v>250000</v>
      </c>
      <c r="G15" s="35" t="s">
        <v>0</v>
      </c>
      <c r="H15" s="26"/>
    </row>
    <row r="16" spans="1:8" s="150" customFormat="1" x14ac:dyDescent="0.25">
      <c r="A16" s="26"/>
      <c r="B16" s="29" t="s">
        <v>202</v>
      </c>
      <c r="C16" s="30">
        <v>2016</v>
      </c>
      <c r="D16" s="31">
        <v>5</v>
      </c>
      <c r="E16" s="32">
        <v>1125000</v>
      </c>
      <c r="F16" s="45">
        <f t="shared" si="0"/>
        <v>225000</v>
      </c>
      <c r="G16" s="35" t="s">
        <v>0</v>
      </c>
      <c r="H16" s="26"/>
    </row>
    <row r="17" spans="1:8" s="150" customFormat="1" x14ac:dyDescent="0.25">
      <c r="A17" s="26"/>
      <c r="B17" s="109" t="s">
        <v>73</v>
      </c>
      <c r="C17" s="167"/>
      <c r="D17" s="168"/>
      <c r="E17" s="169"/>
      <c r="F17" s="46">
        <f>SUMIF(C8:C16,"2015",F8:F16)</f>
        <v>4223213.333333334</v>
      </c>
      <c r="G17" s="47" t="s">
        <v>0</v>
      </c>
      <c r="H17" s="26"/>
    </row>
    <row r="18" spans="1:8" s="150" customFormat="1" x14ac:dyDescent="0.25">
      <c r="A18" s="26"/>
      <c r="B18" s="107" t="s">
        <v>134</v>
      </c>
      <c r="C18" s="170"/>
      <c r="D18" s="171"/>
      <c r="E18" s="172"/>
      <c r="F18" s="46">
        <f>SUMIF(C8:C16,"2016",F8:F16)</f>
        <v>2866666.6666666665</v>
      </c>
      <c r="G18" s="47" t="s">
        <v>0</v>
      </c>
      <c r="H18" s="26"/>
    </row>
    <row r="19" spans="1:8" s="150" customFormat="1" x14ac:dyDescent="0.25">
      <c r="A19" s="26"/>
      <c r="B19" s="50" t="s">
        <v>36</v>
      </c>
      <c r="C19" s="173"/>
      <c r="D19" s="174"/>
      <c r="E19" s="174"/>
      <c r="F19" s="48">
        <f>F17+F18</f>
        <v>7089880</v>
      </c>
      <c r="G19" s="49" t="s">
        <v>0</v>
      </c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175"/>
      <c r="G22" s="175"/>
      <c r="H22" s="2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t="12" hidden="1" customHeight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Gentofte Spildevand AS</v>
      </c>
      <c r="B1" s="56"/>
      <c r="C1" s="56"/>
      <c r="D1" s="178"/>
      <c r="E1" s="56"/>
    </row>
    <row r="2" spans="1:5" x14ac:dyDescent="0.25">
      <c r="A2" s="222" t="str">
        <f>'1. Forside'!A2</f>
        <v>S028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8" t="s">
        <v>123</v>
      </c>
      <c r="C4" s="268"/>
      <c r="D4" s="268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229">
        <v>32900</v>
      </c>
      <c r="D7" s="182" t="s">
        <v>0</v>
      </c>
      <c r="E7" s="56"/>
    </row>
    <row r="8" spans="1:5" x14ac:dyDescent="0.25">
      <c r="A8" s="56"/>
      <c r="B8" s="207" t="s">
        <v>211</v>
      </c>
      <c r="C8" s="229">
        <v>270000</v>
      </c>
      <c r="D8" s="182" t="s">
        <v>0</v>
      </c>
      <c r="E8" s="56"/>
    </row>
    <row r="9" spans="1:5" x14ac:dyDescent="0.25">
      <c r="A9" s="56"/>
      <c r="B9" s="207" t="s">
        <v>212</v>
      </c>
      <c r="C9" s="229">
        <v>31181800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31484700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9" t="s">
        <v>145</v>
      </c>
      <c r="C13" s="270"/>
      <c r="D13" s="271"/>
      <c r="E13" s="56"/>
    </row>
    <row r="14" spans="1:5" x14ac:dyDescent="0.25">
      <c r="A14" s="56"/>
      <c r="B14" s="53" t="s">
        <v>71</v>
      </c>
      <c r="C14" s="229">
        <v>50000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13000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63000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72" t="s">
        <v>146</v>
      </c>
      <c r="C19" s="273"/>
      <c r="D19" s="274"/>
      <c r="E19" s="56"/>
    </row>
    <row r="20" spans="1:5" x14ac:dyDescent="0.25">
      <c r="A20" s="56"/>
      <c r="B20" s="108" t="s">
        <v>147</v>
      </c>
      <c r="C20" s="19">
        <v>26252676.539999999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24391850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1860826.5399999991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2015-09-25T10:04:29Z</dcterms:modified>
</cp:coreProperties>
</file>