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490" windowHeight="771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C11" i="3" l="1"/>
  <c r="F9" i="7" l="1"/>
  <c r="F10" i="7"/>
  <c r="F11" i="7"/>
  <c r="F12" i="7"/>
  <c r="F13" i="7"/>
  <c r="F14" i="7"/>
  <c r="F15" i="7"/>
  <c r="F16" i="7"/>
  <c r="F17" i="7"/>
  <c r="F9" i="2" l="1"/>
  <c r="F10" i="2"/>
  <c r="F11" i="2"/>
  <c r="F12" i="2"/>
  <c r="F13" i="2"/>
  <c r="F14" i="2"/>
  <c r="F15" i="2"/>
  <c r="F16" i="2"/>
  <c r="F17" i="2"/>
  <c r="C26" i="8" l="1"/>
  <c r="E31" i="19" l="1"/>
  <c r="C36" i="19" l="1"/>
  <c r="E36" i="19" s="1"/>
  <c r="F19" i="7" l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27" i="16"/>
  <c r="C9" i="8" s="1"/>
  <c r="C7" i="8"/>
  <c r="E27" i="19" l="1"/>
  <c r="E37" i="19" s="1"/>
  <c r="C34" i="8" s="1"/>
  <c r="E34" i="8" s="1"/>
  <c r="C16" i="16"/>
  <c r="E11" i="17"/>
  <c r="G11" i="17" s="1"/>
  <c r="I11" i="17" s="1"/>
  <c r="K11" i="17" s="1"/>
  <c r="C8" i="15"/>
  <c r="C9" i="12" l="1"/>
  <c r="C11" i="12" s="1"/>
  <c r="C32" i="8" s="1"/>
  <c r="E32" i="8" s="1"/>
  <c r="C9" i="13" l="1"/>
  <c r="F8" i="2" l="1"/>
  <c r="F8" i="7"/>
  <c r="F18" i="7" s="1"/>
  <c r="F18" i="2" l="1"/>
  <c r="C9" i="10" s="1"/>
  <c r="C15" i="11" l="1"/>
  <c r="C29" i="8" s="1"/>
  <c r="C15" i="13"/>
  <c r="C27" i="8" s="1"/>
  <c r="C14" i="4"/>
  <c r="C25" i="8" s="1"/>
  <c r="C23" i="3"/>
  <c r="C23" i="8" s="1"/>
  <c r="F20" i="7"/>
  <c r="C18" i="8" s="1"/>
  <c r="C17" i="3"/>
  <c r="C22" i="8" s="1"/>
  <c r="C21" i="8"/>
  <c r="C8" i="4"/>
  <c r="C24" i="8" s="1"/>
  <c r="C10" i="10"/>
  <c r="C17" i="8" s="1"/>
  <c r="F20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<sst xmlns="http://schemas.openxmlformats.org/spreadsheetml/2006/main" count="425" uniqueCount="217">
  <si>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</si>
  <si>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</si>
  <si>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</si>
  <si>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</si>
  <si>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</si>
  <si>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</si>
  <si>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</si>
  <si>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</si>
  <si>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</si>
  <si>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</si>
  <si>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</si>
  <si>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</si>
  <si>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</si>
  <si>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</si>
  <si>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</si>
  <si>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</si>
  <si>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</si>
  <si>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</si>
  <si>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</si>
  <si>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</si>
  <si>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</si>
  <si>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</si>
  <si>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</si>
  <si>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</si>
  <si>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</si>
  <si>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</si>
  <si>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</si>
  <si>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</si>
  <si>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</si>
  <si>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</si>
  <si>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</si>
  <si>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</si>
  <si>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</si>
  <si>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</si>
  <si>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</si>
  <si>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</si>
  <si>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</si>
  <si>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</si>
  <si>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</si>
  <si>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</si>
  <si>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</si>
  <si>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</si>
  <si>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</si>
  <si>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</si>
  <si>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</si>
  <si>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</si>
  <si>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</si>
  <si>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</si>
  <si>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</si>
  <si>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</si>
  <si>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</si>
  <si>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</si>
  <si>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</si>
  <si>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</si>
  <si>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</si>
  <si>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</si>
  <si>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</si>
  <si>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</si>
  <si>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</si>
  <si>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</si>
  <si>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</si>
  <si>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</si>
  <si>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</si>
  <si>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</si>
  <si>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</si>
  <si>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</si>
  <si>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</si>
  <si>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</si>
  <si>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</si>
  <si>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</si>
  <si>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</si>
  <si>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</si>
  <si>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</si>
  <si>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</si>
  <si>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</si>
  <si>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</si>
  <si>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</si>
  <si>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</si>
  <si>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</si>
  <si>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</si>
  <si>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</si>
  <si>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</si>
  <si>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</si>
  <si>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</si>
  <si>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</si>
  <si>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</si>
  <si>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</si>
  <si>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</si>
  <si>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</si>
  <si>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</si>
  <si>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</si>
  <si>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</si>
  <si>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</si>
  <si>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</si>
  <si>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</si>
  <si>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</si>
  <si>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</si>
  <si>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</si>
  <si>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</si>
  <si>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</si>
  <si>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</si>
  <si>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</si>
  <si>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</si>
  <si>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</si>
  <si>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</si>
  <si>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</si>
  <si>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</si>
  <si>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</si>
  <si>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</si>
  <si>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</si>
  <si>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</si>
  <si>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</si>
  <si>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</si>
  <si>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</si>
  <si>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</si>
  <si>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</si>
  <si>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</si>
  <si>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</si>
  <si>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</si>
  <si>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</si>
  <si>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</si>
  <si>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</si>
  <si>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</si>
  <si>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</si>
  <si>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</si>
  <si>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</si>
  <si>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</si>
  <si>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</si>
  <si>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</si>
  <si>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</si>
  <si>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</si>
  <si>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</si>
  <si>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</si>
  <si>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</si>
  <si>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</si>
  <si>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</si>
  <si>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</si>
  <si>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</si>
  <si>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</si>
  <si>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</si>
  <si>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</si>
  <si>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</si>
  <si>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</si>
  <si>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</si>
  <si>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</si>
  <si>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</si>
  <si>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</si>
  <si>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</si>
  <si>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</si>
  <si>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</si>
  <si>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</si>
  <si>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</si>
  <si>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</si>
  <si>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</si>
  <si>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</si>
  <si>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</si>
  <si>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</si>
  <si>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</si>
  <si>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</si>
  <si>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</si>
  <si>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</si>
  <si>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</si>
  <si>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</si>
  <si>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</si>
  <si>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</si>
  <si>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</si>
  <si>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</si>
  <si>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</si>
  <si>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</si>
  <si>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</si>
  <si>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</si>
  <si>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</si>
  <si>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</si>
  <si>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</si>
  <si>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</si>
  <si>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</si>
  <si>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</si>
  <si>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</si>
  <si>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</si>
  <si>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</si>
  <si>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</si>
  <si>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</si>
  <si>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</si>
  <si>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</si>
  <si>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</si>
  <si>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</si>
  <si>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</si>
  <si>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</si>
  <si>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</si>
  <si>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</si>
  <si>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</si>
  <si>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</si>
  <si>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</si>
  <si>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Ledelsessystem</t>
  </si>
  <si>
    <t xml:space="preserve">Ø 200 mm &lt; Ledningsnet ≤ Ø 500 mm </t>
  </si>
  <si>
    <t>Strømpeforing Ø 200 mm &lt; Ledningsnet ≤ Ø 500 mm</t>
  </si>
  <si>
    <t>Forsinkelsesbassiner, lukkede med automatisk rensning og SRO Miljøklasse A (5.000-10.000 m3) - Konstruktionre</t>
  </si>
  <si>
    <t xml:space="preserve">Kælder (7 - 20 m2) </t>
  </si>
  <si>
    <t>Installationer "mekaniske riste og SRO" Miljøklasse A. (7-20 m2) - Mek/EL</t>
  </si>
  <si>
    <t>Pumpeinstallation Miljøklasse A (100-300 l/s) - Mek/EL</t>
  </si>
  <si>
    <t>Pumpeinstallation Miljøklasse A (100-300 l/s) - SRO</t>
  </si>
  <si>
    <t>Administrationbygninger</t>
  </si>
  <si>
    <t>Arbejdsplads</t>
  </si>
  <si>
    <t>2014</t>
  </si>
  <si>
    <t>75</t>
  </si>
  <si>
    <t>50</t>
  </si>
  <si>
    <t>20</t>
  </si>
  <si>
    <t>10</t>
  </si>
  <si>
    <t>5</t>
  </si>
  <si>
    <t>Stik</t>
  </si>
  <si>
    <t>Jordbassin Klasse A</t>
  </si>
  <si>
    <t>Tjenestemandspensioner</t>
  </si>
  <si>
    <t>Ejendomsskatter</t>
  </si>
  <si>
    <t>Køb af ydelser og produkter, der er omfattet af prisloftreguleringen, hos et andet selskab</t>
  </si>
  <si>
    <t>Gladsaxe Spildevand AS</t>
  </si>
  <si>
    <t>S029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</si>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</sst>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5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43" fontId="6" fillId="0" borderId="22" xfId="1" applyFont="1" applyBorder="1" applyAlignment="1" applyProtection="1">
      <alignment horizontal="left" wrapText="1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1" t="s">
        <v>214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1" t="s">
        <v>215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56" t="s">
        <v>58</v>
      </c>
      <c r="E8" s="256"/>
      <c r="F8" s="256"/>
      <c r="G8" s="123"/>
      <c r="H8" s="123"/>
      <c r="I8" s="123"/>
    </row>
    <row r="9" spans="1:9" x14ac:dyDescent="0.25">
      <c r="A9" s="121"/>
      <c r="B9" s="121"/>
      <c r="C9" s="121"/>
      <c r="D9" s="261" t="s">
        <v>109</v>
      </c>
      <c r="E9" s="261"/>
      <c r="F9" s="261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57" t="s">
        <v>59</v>
      </c>
      <c r="E13" s="257"/>
      <c r="F13" s="257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58" t="s">
        <v>60</v>
      </c>
      <c r="E16" s="259"/>
      <c r="F16" s="260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2" t="s">
        <v>2</v>
      </c>
      <c r="E17" s="233"/>
      <c r="F17" s="234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2" t="s">
        <v>134</v>
      </c>
      <c r="E18" s="233"/>
      <c r="F18" s="234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53" t="s">
        <v>44</v>
      </c>
      <c r="E19" s="254"/>
      <c r="F19" s="255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53" t="s">
        <v>61</v>
      </c>
      <c r="E20" s="254"/>
      <c r="F20" s="255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53" t="s">
        <v>90</v>
      </c>
      <c r="E21" s="254"/>
      <c r="F21" s="255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53" t="s">
        <v>62</v>
      </c>
      <c r="E22" s="254"/>
      <c r="F22" s="255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50" t="s">
        <v>42</v>
      </c>
      <c r="E23" s="251"/>
      <c r="F23" s="252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47" t="s">
        <v>63</v>
      </c>
      <c r="E24" s="248"/>
      <c r="F24" s="249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44" t="s">
        <v>64</v>
      </c>
      <c r="E25" s="245"/>
      <c r="F25" s="246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41" t="s">
        <v>43</v>
      </c>
      <c r="E26" s="242"/>
      <c r="F26" s="243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38" t="s">
        <v>65</v>
      </c>
      <c r="E27" s="239"/>
      <c r="F27" s="240"/>
      <c r="G27" s="126"/>
      <c r="H27" s="121"/>
      <c r="I27" s="121"/>
    </row>
    <row r="28" spans="1:9" x14ac:dyDescent="0.25">
      <c r="A28" s="121"/>
      <c r="B28" s="121"/>
      <c r="C28" s="126" t="s">
        <v>133</v>
      </c>
      <c r="D28" s="229" t="s">
        <v>144</v>
      </c>
      <c r="E28" s="230"/>
      <c r="F28" s="231"/>
      <c r="G28" s="126"/>
      <c r="H28" s="121"/>
      <c r="I28" s="121"/>
    </row>
    <row r="29" spans="1:9" x14ac:dyDescent="0.25">
      <c r="A29" s="121"/>
      <c r="B29" s="121"/>
      <c r="C29" s="127" t="s">
        <v>143</v>
      </c>
      <c r="D29" s="235" t="s">
        <v>145</v>
      </c>
      <c r="E29" s="236"/>
      <c r="F29" s="237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8:F8"/>
    <mergeCell ref="D13:F13"/>
    <mergeCell ref="D16:F16"/>
    <mergeCell ref="D17:F17"/>
    <mergeCell ref="D19:F19"/>
    <mergeCell ref="D9:F9"/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5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Gladsaxe Spildevand AS</v>
      </c>
      <c r="B1" s="56"/>
      <c r="C1" s="56"/>
      <c r="D1" s="56"/>
      <c r="E1" s="56"/>
    </row>
    <row r="2" spans="1:5" x14ac:dyDescent="0.25">
      <c r="A2" s="222" t="str">
        <f>'1. Forside'!A2</f>
        <v>S029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5" t="s">
        <v>124</v>
      </c>
      <c r="C4" s="265"/>
      <c r="D4" s="265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152</v>
      </c>
      <c r="C6" s="180"/>
      <c r="D6" s="190"/>
      <c r="E6" s="56"/>
    </row>
    <row r="7" spans="1:5" x14ac:dyDescent="0.25">
      <c r="A7" s="56"/>
      <c r="B7" s="213" t="s">
        <v>193</v>
      </c>
      <c r="C7" s="51">
        <v>146250</v>
      </c>
      <c r="D7" s="191" t="s">
        <v>0</v>
      </c>
      <c r="E7" s="56"/>
    </row>
    <row r="8" spans="1:5" x14ac:dyDescent="0.25">
      <c r="A8" s="56"/>
      <c r="B8" s="54" t="s">
        <v>36</v>
      </c>
      <c r="C8" s="55">
        <f>SUM(C7:C7)</f>
        <v>146250</v>
      </c>
      <c r="D8" s="192" t="s">
        <v>0</v>
      </c>
      <c r="E8" s="56"/>
    </row>
    <row r="9" spans="1:5" x14ac:dyDescent="0.25">
      <c r="A9" s="56"/>
      <c r="B9" s="56"/>
      <c r="C9" s="183"/>
      <c r="D9" s="56"/>
      <c r="E9" s="56"/>
    </row>
    <row r="10" spans="1:5" x14ac:dyDescent="0.25">
      <c r="A10" s="56"/>
      <c r="B10" s="56"/>
      <c r="C10" s="183"/>
      <c r="D10" s="56"/>
      <c r="E10" s="56"/>
    </row>
    <row r="11" spans="1:5" ht="27.2" customHeight="1" x14ac:dyDescent="0.25">
      <c r="A11" s="56"/>
      <c r="B11" s="20" t="s">
        <v>153</v>
      </c>
      <c r="C11" s="193"/>
      <c r="D11" s="190"/>
      <c r="E11" s="56"/>
    </row>
    <row r="12" spans="1:5" ht="16.7" customHeight="1" x14ac:dyDescent="0.25">
      <c r="A12" s="56"/>
      <c r="B12" s="108" t="s">
        <v>154</v>
      </c>
      <c r="C12" s="19">
        <v>135863.54</v>
      </c>
      <c r="D12" s="153" t="s">
        <v>0</v>
      </c>
      <c r="E12" s="56"/>
    </row>
    <row r="13" spans="1:5" ht="16.7" customHeight="1" x14ac:dyDescent="0.25">
      <c r="A13" s="56"/>
      <c r="B13" s="108" t="s">
        <v>155</v>
      </c>
      <c r="C13" s="40">
        <v>90000</v>
      </c>
      <c r="D13" s="153" t="s">
        <v>0</v>
      </c>
      <c r="E13" s="56"/>
    </row>
    <row r="14" spans="1:5" x14ac:dyDescent="0.25">
      <c r="A14" s="56"/>
      <c r="B14" s="28" t="s">
        <v>156</v>
      </c>
      <c r="C14" s="55">
        <f>C12-C13</f>
        <v>45863.540000000008</v>
      </c>
      <c r="D14" s="155" t="s">
        <v>0</v>
      </c>
      <c r="E14" s="56"/>
    </row>
    <row r="15" spans="1:5" ht="15.75" x14ac:dyDescent="0.25">
      <c r="A15" s="56"/>
      <c r="B15" s="194"/>
      <c r="C15" s="56"/>
      <c r="D15" s="56"/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hidden="1" x14ac:dyDescent="0.25">
      <c r="B18" s="195"/>
      <c r="E18" s="196"/>
    </row>
    <row r="19" spans="1:5" ht="15.75" hidden="1" x14ac:dyDescent="0.25">
      <c r="B19" s="196"/>
      <c r="C19" s="196"/>
    </row>
    <row r="20" spans="1:5" ht="15.75" hidden="1" x14ac:dyDescent="0.25">
      <c r="B20" s="196"/>
      <c r="E20" s="196"/>
    </row>
    <row r="21" spans="1:5" ht="15.75" hidden="1" x14ac:dyDescent="0.25">
      <c r="B21" s="196"/>
      <c r="D21" s="196"/>
    </row>
    <row r="22" spans="1:5" ht="15.75" hidden="1" x14ac:dyDescent="0.25">
      <c r="B22" s="196"/>
      <c r="C22" s="196"/>
    </row>
    <row r="23" spans="1:5" ht="15.75" hidden="1" x14ac:dyDescent="0.25">
      <c r="B23" s="196"/>
      <c r="C23" s="196"/>
    </row>
    <row r="24" spans="1:5" ht="15.75" hidden="1" x14ac:dyDescent="0.25">
      <c r="B24" s="196"/>
      <c r="D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5"/>
      <c r="C27" s="195"/>
    </row>
    <row r="28" spans="1:5" hidden="1" x14ac:dyDescent="0.25"/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t="15.75" hidden="1" x14ac:dyDescent="0.25">
      <c r="B53" s="196"/>
    </row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5"/>
    </row>
    <row r="63" spans="2:2" hidden="1" x14ac:dyDescent="0.25"/>
    <row r="64" spans="2:2" hidden="1" x14ac:dyDescent="0.25"/>
    <row r="65" spans="1:5" hidden="1" x14ac:dyDescent="0.25">
      <c r="A65" s="186"/>
      <c r="B65" s="186"/>
      <c r="C65" s="186"/>
      <c r="D65" s="186"/>
      <c r="E65" s="186"/>
    </row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/>
    <row r="73" spans="1:5" hidden="1" x14ac:dyDescent="0.25"/>
    <row r="74" spans="1:5" hidden="1" x14ac:dyDescent="0.25"/>
    <row r="75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Gladsaxe Spildevand AS</v>
      </c>
      <c r="B1" s="26"/>
      <c r="C1" s="26"/>
      <c r="D1" s="26"/>
      <c r="E1" s="26"/>
    </row>
    <row r="2" spans="1:5" x14ac:dyDescent="0.25">
      <c r="A2" s="223" t="str">
        <f>'1. Forside'!A2</f>
        <v>S029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5" t="s">
        <v>123</v>
      </c>
      <c r="C4" s="265"/>
      <c r="D4" s="265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2" t="s">
        <v>157</v>
      </c>
      <c r="C7" s="273"/>
      <c r="D7" s="274"/>
      <c r="E7" s="26"/>
    </row>
    <row r="8" spans="1:5" x14ac:dyDescent="0.25">
      <c r="A8" s="26"/>
      <c r="B8" s="213"/>
      <c r="C8" s="51"/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2" t="s">
        <v>158</v>
      </c>
      <c r="C12" s="273"/>
      <c r="D12" s="274"/>
      <c r="E12" s="26"/>
    </row>
    <row r="13" spans="1:5" ht="15.75" customHeight="1" x14ac:dyDescent="0.25">
      <c r="A13" s="26"/>
      <c r="B13" s="108" t="s">
        <v>159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160</v>
      </c>
      <c r="C14" s="40">
        <v>0</v>
      </c>
      <c r="D14" s="153" t="s">
        <v>0</v>
      </c>
      <c r="E14" s="26"/>
    </row>
    <row r="15" spans="1:5" x14ac:dyDescent="0.25">
      <c r="A15" s="26"/>
      <c r="B15" s="28" t="s">
        <v>161</v>
      </c>
      <c r="C15" s="55">
        <f>C13-C14</f>
        <v>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3" t="str">
        <f>'1. Forside'!A1</f>
        <v>Gladsaxe Spildevand AS</v>
      </c>
      <c r="B1" s="26"/>
      <c r="C1" s="26"/>
      <c r="D1" s="26"/>
      <c r="E1" s="26"/>
    </row>
    <row r="2" spans="1:5" x14ac:dyDescent="0.25">
      <c r="A2" s="223" t="str">
        <f>'1. Forside'!A2</f>
        <v>S029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2" t="s">
        <v>122</v>
      </c>
      <c r="C4" s="262"/>
      <c r="D4" s="262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162</v>
      </c>
      <c r="C6" s="199"/>
      <c r="D6" s="200"/>
      <c r="E6" s="26"/>
    </row>
    <row r="7" spans="1:5" x14ac:dyDescent="0.25">
      <c r="A7" s="26"/>
      <c r="B7" s="110" t="s">
        <v>163</v>
      </c>
      <c r="C7" s="51">
        <v>10533564</v>
      </c>
      <c r="D7" s="191" t="s">
        <v>0</v>
      </c>
      <c r="E7" s="26"/>
    </row>
    <row r="8" spans="1:5" x14ac:dyDescent="0.25">
      <c r="A8" s="26"/>
      <c r="B8" s="110" t="s">
        <v>164</v>
      </c>
      <c r="C8" s="51">
        <v>100000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10433564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168</v>
      </c>
      <c r="C12" s="201"/>
      <c r="D12" s="200"/>
      <c r="E12" s="26"/>
    </row>
    <row r="13" spans="1:5" x14ac:dyDescent="0.25">
      <c r="A13" s="26"/>
      <c r="B13" s="108" t="s">
        <v>165</v>
      </c>
      <c r="C13" s="19">
        <v>10011114.699999999</v>
      </c>
      <c r="D13" s="153" t="s">
        <v>0</v>
      </c>
      <c r="E13" s="26"/>
    </row>
    <row r="14" spans="1:5" x14ac:dyDescent="0.25">
      <c r="A14" s="26"/>
      <c r="B14" s="108" t="s">
        <v>166</v>
      </c>
      <c r="C14" s="40">
        <v>6330799</v>
      </c>
      <c r="D14" s="153" t="s">
        <v>0</v>
      </c>
      <c r="E14" s="26"/>
    </row>
    <row r="15" spans="1:5" x14ac:dyDescent="0.25">
      <c r="A15" s="26"/>
      <c r="B15" s="28" t="s">
        <v>167</v>
      </c>
      <c r="C15" s="55">
        <f>C13-C14</f>
        <v>3680315.6999999993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3" t="str">
        <f>'1. Forside'!A1</f>
        <v>Gladsaxe Spildevand AS</v>
      </c>
      <c r="B1" s="26"/>
      <c r="C1" s="26"/>
      <c r="D1" s="26"/>
      <c r="E1" s="26"/>
    </row>
    <row r="2" spans="1:5" x14ac:dyDescent="0.25">
      <c r="A2" s="223" t="str">
        <f>'1. Forside'!A2</f>
        <v>S029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5" t="s">
        <v>121</v>
      </c>
      <c r="C4" s="265"/>
      <c r="D4" s="265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51">
        <v>-40330430</v>
      </c>
      <c r="D7" s="191" t="s">
        <v>0</v>
      </c>
      <c r="E7" s="26"/>
    </row>
    <row r="8" spans="1:5" x14ac:dyDescent="0.25">
      <c r="A8" s="26"/>
      <c r="B8" s="111" t="s">
        <v>169</v>
      </c>
      <c r="C8" s="51">
        <v>-21317139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-19013291</v>
      </c>
      <c r="D9" s="202" t="s">
        <v>0</v>
      </c>
      <c r="E9" s="26"/>
    </row>
    <row r="10" spans="1:5" x14ac:dyDescent="0.25">
      <c r="A10" s="26"/>
      <c r="B10" s="58" t="s">
        <v>21</v>
      </c>
      <c r="C10" s="51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-3802658.2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Gladsaxe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S029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120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93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94</v>
      </c>
      <c r="C7" s="118"/>
      <c r="D7" s="119"/>
      <c r="E7" s="10">
        <v>72613542.286780939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171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96</v>
      </c>
      <c r="C9" s="14">
        <v>16460068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172</v>
      </c>
      <c r="C10" s="14">
        <v>3619209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173</v>
      </c>
      <c r="C11" s="14">
        <v>205482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174</v>
      </c>
      <c r="C12" s="14">
        <v>2400000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22684759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97</v>
      </c>
      <c r="C14" s="208">
        <v>28623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98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99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100</v>
      </c>
      <c r="C17" s="7">
        <f>SUM(C14:C16)</f>
        <v>28623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659623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101</v>
      </c>
      <c r="C19" s="208">
        <v>-4092499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102</v>
      </c>
      <c r="C20" s="208">
        <v>-16631082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103</v>
      </c>
      <c r="C21" s="208">
        <v>0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104</v>
      </c>
      <c r="C22" s="208">
        <v>0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105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106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107</v>
      </c>
      <c r="C25" s="208">
        <v>-2880847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-23604428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-231423</v>
      </c>
      <c r="D27" s="79" t="s">
        <v>0</v>
      </c>
      <c r="E27" s="10">
        <f>IF(C27&lt;0,0,-C27)</f>
        <v>0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175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175</v>
      </c>
      <c r="C31" s="209"/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73959135.780000001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91</v>
      </c>
      <c r="C34" s="208">
        <v>0</v>
      </c>
      <c r="D34" s="84" t="s">
        <v>0</v>
      </c>
      <c r="E34" s="75"/>
      <c r="F34" s="76"/>
      <c r="G34" s="1"/>
      <c r="H34" s="135"/>
    </row>
    <row r="35" spans="1:8" ht="25.5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73959135.780000001</v>
      </c>
      <c r="D36" s="79" t="s">
        <v>0</v>
      </c>
      <c r="E36" s="10">
        <f>-C36</f>
        <v>-73959135.780000001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95</v>
      </c>
      <c r="C37" s="99"/>
      <c r="D37" s="81"/>
      <c r="E37" s="21">
        <f>E7+E27+E29+E31+E36</f>
        <v>-1345593.4932190627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3" t="str">
        <f>'1. Forside'!A1</f>
        <v>Gladsaxe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3" t="str">
        <f>'1. Forside'!A2</f>
        <v>S029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2" t="s">
        <v>170</v>
      </c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0</v>
      </c>
      <c r="D7" s="224" t="s">
        <v>0</v>
      </c>
      <c r="E7" s="225">
        <v>3239693</v>
      </c>
      <c r="F7" s="224" t="s">
        <v>0</v>
      </c>
      <c r="G7" s="225">
        <v>659623</v>
      </c>
      <c r="H7" s="224" t="s">
        <v>0</v>
      </c>
      <c r="I7" s="225"/>
      <c r="J7" s="224" t="s">
        <v>0</v>
      </c>
      <c r="K7" s="225"/>
      <c r="L7" s="224" t="s">
        <v>0</v>
      </c>
      <c r="M7" s="26"/>
    </row>
    <row r="8" spans="1:13" x14ac:dyDescent="0.25">
      <c r="A8" s="26"/>
      <c r="B8" s="58" t="s">
        <v>75</v>
      </c>
      <c r="C8" s="226">
        <v>0</v>
      </c>
      <c r="D8" s="224" t="s">
        <v>0</v>
      </c>
      <c r="E8" s="226">
        <v>3239693</v>
      </c>
      <c r="F8" s="224" t="s">
        <v>0</v>
      </c>
      <c r="G8" s="226">
        <v>659623</v>
      </c>
      <c r="H8" s="224" t="s">
        <v>0</v>
      </c>
      <c r="I8" s="225"/>
      <c r="J8" s="224" t="s">
        <v>0</v>
      </c>
      <c r="K8" s="225"/>
      <c r="L8" s="224" t="s">
        <v>0</v>
      </c>
      <c r="M8" s="26"/>
    </row>
    <row r="9" spans="1:13" x14ac:dyDescent="0.25">
      <c r="A9" s="26"/>
      <c r="B9" s="58" t="s">
        <v>74</v>
      </c>
      <c r="C9" s="226">
        <v>0</v>
      </c>
      <c r="D9" s="224" t="s">
        <v>0</v>
      </c>
      <c r="E9" s="226">
        <v>0</v>
      </c>
      <c r="F9" s="224" t="s">
        <v>0</v>
      </c>
      <c r="G9" s="226">
        <v>0</v>
      </c>
      <c r="H9" s="224" t="s">
        <v>0</v>
      </c>
      <c r="I9" s="225"/>
      <c r="J9" s="224" t="s">
        <v>0</v>
      </c>
      <c r="K9" s="225"/>
      <c r="L9" s="224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4" t="s">
        <v>0</v>
      </c>
      <c r="E10" s="61">
        <v>0</v>
      </c>
      <c r="F10" s="224" t="s">
        <v>0</v>
      </c>
      <c r="G10" s="61">
        <v>0</v>
      </c>
      <c r="H10" s="224" t="s">
        <v>0</v>
      </c>
      <c r="I10" s="61"/>
      <c r="J10" s="224" t="s">
        <v>0</v>
      </c>
      <c r="K10" s="227">
        <f>IF(C11&gt;SUM(E8:I9),C11-SUM(E8:I9),0)*-1</f>
        <v>0</v>
      </c>
      <c r="L10" s="224" t="s">
        <v>0</v>
      </c>
      <c r="M10" s="26"/>
    </row>
    <row r="11" spans="1:13" x14ac:dyDescent="0.25">
      <c r="A11" s="26"/>
      <c r="B11" s="28" t="s">
        <v>48</v>
      </c>
      <c r="C11" s="55">
        <f>C7-C8-C9</f>
        <v>0</v>
      </c>
      <c r="D11" s="228" t="s">
        <v>0</v>
      </c>
      <c r="E11" s="55">
        <f>C11+E7-E8-E9</f>
        <v>0</v>
      </c>
      <c r="F11" s="228" t="s">
        <v>0</v>
      </c>
      <c r="G11" s="55">
        <f>E11+G7-G8-G9</f>
        <v>0</v>
      </c>
      <c r="H11" s="228" t="s">
        <v>0</v>
      </c>
      <c r="I11" s="55">
        <f>G11+I7-I8-I9</f>
        <v>0</v>
      </c>
      <c r="J11" s="228" t="s">
        <v>0</v>
      </c>
      <c r="K11" s="55">
        <f>K7-K8-K9+K10+I11</f>
        <v>0</v>
      </c>
      <c r="L11" s="228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Gladsaxe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S029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2" t="s">
        <v>108</v>
      </c>
      <c r="C4" s="262"/>
      <c r="D4" s="262"/>
      <c r="E4" s="262"/>
      <c r="F4" s="262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110</v>
      </c>
      <c r="C7" s="14">
        <f>IF('3. Driftsomkostninger'!C21=0,'3. Driftsomkostninger'!C25,'3. Driftsomkostninger'!C25+'3. Driftsomkostninger'!C20)</f>
        <v>17301665.155705843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111</v>
      </c>
      <c r="C9" s="14">
        <f>'3. Driftsomkostninger'!C27</f>
        <v>-65746.327591682202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-865083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16370835.828114159</v>
      </c>
      <c r="D13" s="79" t="s">
        <v>0</v>
      </c>
      <c r="E13" s="6">
        <f>C13</f>
        <v>16370835.828114159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15840008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216</v>
      </c>
      <c r="C16" s="14">
        <f>'6. Gennemførte investeringer'!F20</f>
        <v>5860254.9399999985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112</v>
      </c>
      <c r="C17" s="14">
        <f>'7. Korrektion investeringer'!C10</f>
        <v>-1116587.3800000004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113</v>
      </c>
      <c r="C18" s="14">
        <f>'8. Planlagte investeringer'!F20</f>
        <v>3445600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24029275.559999999</v>
      </c>
      <c r="D19" s="79" t="s">
        <v>0</v>
      </c>
      <c r="E19" s="8">
        <f>C19</f>
        <v>24029275.559999999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146</v>
      </c>
      <c r="C21" s="14">
        <f>'9. 1-1 omkostninger'!C11</f>
        <v>30154650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187</v>
      </c>
      <c r="C22" s="14">
        <f>'9. 1-1 omkostninger'!C17</f>
        <v>63000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114</v>
      </c>
      <c r="C23" s="14">
        <f>'9. 1-1 omkostninger'!C23</f>
        <v>-1708346.0700000003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152</v>
      </c>
      <c r="C24" s="14">
        <f>'10. Miljø- og servicemål'!C8</f>
        <v>146250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115</v>
      </c>
      <c r="C25" s="14">
        <f>'10. Miljø- og servicemål'!C14</f>
        <v>45863.540000000008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188</v>
      </c>
      <c r="C26" s="14">
        <f>'11. Klimatilpasning'!C9</f>
        <v>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189</v>
      </c>
      <c r="C27" s="14">
        <f>'11. Klimatilpasning'!C15</f>
        <v>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190</v>
      </c>
      <c r="C28" s="14">
        <f>'12. Nettofinansielle poster'!C9</f>
        <v>10433564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116</v>
      </c>
      <c r="C29" s="14">
        <f>'12. Nettofinansielle poster'!C15</f>
        <v>3680315.6999999993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42815297.170000002</v>
      </c>
      <c r="D30" s="79" t="s">
        <v>0</v>
      </c>
      <c r="E30" s="6">
        <f>C30</f>
        <v>42815297.170000002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-3802658.2</v>
      </c>
      <c r="D32" s="79" t="s">
        <v>0</v>
      </c>
      <c r="E32" s="10">
        <f>C32</f>
        <v>-3802658.2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192</v>
      </c>
      <c r="C34" s="9">
        <f>'14. Kontrol med indtægtsrammen'!E37</f>
        <v>-1345593.4932190627</v>
      </c>
      <c r="D34" s="79" t="s">
        <v>0</v>
      </c>
      <c r="E34" s="12">
        <f>C34</f>
        <v>-1345593.4932190627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117</v>
      </c>
      <c r="C36" s="11"/>
      <c r="D36" s="100"/>
      <c r="E36" s="10">
        <f>E13+E19+E30+E32+E34</f>
        <v>78067156.86489509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118</v>
      </c>
      <c r="C37" s="101"/>
      <c r="D37" s="102"/>
      <c r="E37" s="142">
        <v>3365244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119</v>
      </c>
      <c r="C38" s="104"/>
      <c r="D38" s="105"/>
      <c r="E38" s="67">
        <f>E36/E37</f>
        <v>23.19806732138742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4"/>
      <c r="B49" s="214"/>
      <c r="C49" s="215"/>
      <c r="D49" s="216"/>
      <c r="E49" s="217"/>
      <c r="F49" s="216"/>
      <c r="G49" s="214"/>
    </row>
    <row r="50" spans="1:7" x14ac:dyDescent="0.2">
      <c r="A50" s="214"/>
      <c r="B50" s="214"/>
      <c r="C50" s="215"/>
      <c r="D50" s="216"/>
      <c r="E50" s="217"/>
      <c r="F50" s="216"/>
      <c r="G50" s="214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Gladsaxe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S029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2" t="s">
        <v>130</v>
      </c>
      <c r="C4" s="262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176</v>
      </c>
      <c r="C6" s="152"/>
      <c r="D6" s="152"/>
      <c r="E6" s="26"/>
    </row>
    <row r="7" spans="1:16384" s="150" customFormat="1" ht="14.1" customHeight="1" x14ac:dyDescent="0.25">
      <c r="A7" s="26"/>
      <c r="B7" s="22" t="s">
        <v>177</v>
      </c>
      <c r="C7" s="40">
        <v>18474305.476434242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92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178</v>
      </c>
      <c r="C9" s="27">
        <f>C7+C8</f>
        <v>18474305.476434242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89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179</v>
      </c>
      <c r="C13" s="40">
        <v>1510853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180</v>
      </c>
      <c r="C14" s="40">
        <v>338212.51027556014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88</v>
      </c>
      <c r="C15" s="25">
        <f>C14-C13</f>
        <v>-1172640.4897244398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181</v>
      </c>
      <c r="C16" s="27">
        <f>C9+C15</f>
        <v>17301664.986709803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182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183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4.1" customHeight="1" x14ac:dyDescent="0.25">
      <c r="A25" s="26"/>
      <c r="B25" s="22" t="s">
        <v>177</v>
      </c>
      <c r="C25" s="40">
        <v>17301665.155705843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212">
        <v>-0.38</v>
      </c>
      <c r="D26" s="153" t="s">
        <v>16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4</v>
      </c>
      <c r="C27" s="27">
        <f>C25*(C26/100)</f>
        <v>-65746.327591682202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14.1" customHeight="1" x14ac:dyDescent="0.25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idden="1" x14ac:dyDescent="0.25"/>
    <row r="32" spans="1:16384" s="150" customFormat="1" ht="15" hidden="1" customHeight="1" x14ac:dyDescent="0.25"/>
    <row r="33" s="150" customFormat="1" ht="15" hidden="1" customHeight="1" x14ac:dyDescent="0.25"/>
    <row r="34" s="150" customFormat="1" ht="15" hidden="1" customHeight="1" x14ac:dyDescent="0.25"/>
    <row r="35" s="150" customFormat="1" ht="15" hidden="1" customHeight="1" x14ac:dyDescent="0.25"/>
    <row r="36" s="150" customFormat="1" ht="15" hidden="1" customHeight="1" x14ac:dyDescent="0.25"/>
    <row r="37" s="150" customFormat="1" ht="15" hidden="1" customHeight="1" x14ac:dyDescent="0.25"/>
    <row r="38" s="150" customFormat="1" ht="15" hidden="1" customHeight="1" x14ac:dyDescent="0.25"/>
    <row r="39" s="150" customFormat="1" ht="15" hidden="1" customHeight="1" x14ac:dyDescent="0.25"/>
    <row r="40" s="150" customFormat="1" ht="15" hidden="1" customHeight="1" x14ac:dyDescent="0.25"/>
    <row r="41" s="150" customFormat="1" ht="15" hidden="1" customHeight="1" x14ac:dyDescent="0.25"/>
    <row r="42" s="150" customFormat="1" ht="15" hidden="1" customHeight="1" x14ac:dyDescent="0.25"/>
    <row r="43" s="150" customFormat="1" ht="15" hidden="1" customHeight="1" x14ac:dyDescent="0.25"/>
    <row r="44" s="150" customFormat="1" ht="15" hidden="1" customHeight="1" x14ac:dyDescent="0.25"/>
    <row r="45" s="150" customFormat="1" ht="15" hidden="1" customHeight="1" x14ac:dyDescent="0.25"/>
    <row r="46" s="150" customFormat="1" ht="15" hidden="1" customHeight="1" x14ac:dyDescent="0.25"/>
    <row r="47" s="150" customFormat="1" ht="15" hidden="1" customHeight="1" x14ac:dyDescent="0.25"/>
    <row r="48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ht="15" customHeight="1" x14ac:dyDescent="0.25">
      <c r="A56" s="156"/>
      <c r="B56" s="156"/>
      <c r="C56" s="156"/>
      <c r="D56" s="156"/>
      <c r="E56" s="156"/>
    </row>
    <row r="57" spans="1:5" ht="15" customHeight="1" x14ac:dyDescent="0.25">
      <c r="A57" s="156"/>
      <c r="B57" s="156"/>
      <c r="C57" s="156"/>
      <c r="D57" s="156"/>
      <c r="E57" s="156"/>
    </row>
    <row r="58" spans="1:5" ht="15" customHeight="1" x14ac:dyDescent="0.25">
      <c r="A58" s="156"/>
      <c r="B58" s="156"/>
      <c r="C58" s="156"/>
      <c r="D58" s="156"/>
      <c r="E58" s="156"/>
    </row>
    <row r="59" spans="1:5" ht="15" customHeight="1" x14ac:dyDescent="0.25">
      <c r="A59" s="156"/>
      <c r="B59" s="156"/>
      <c r="C59" s="156"/>
      <c r="D59" s="156"/>
      <c r="E59" s="156"/>
    </row>
    <row r="60" spans="1:5" ht="15" customHeight="1" x14ac:dyDescent="0.25">
      <c r="A60" s="156"/>
      <c r="B60" s="156"/>
      <c r="C60" s="156"/>
      <c r="D60" s="156"/>
      <c r="E60" s="156"/>
    </row>
    <row r="61" spans="1:5" ht="15" customHeight="1" x14ac:dyDescent="0.25">
      <c r="A61" s="156"/>
      <c r="B61" s="156"/>
      <c r="C61" s="156"/>
      <c r="D61" s="156"/>
      <c r="E61" s="156"/>
    </row>
    <row r="62" spans="1:5" ht="15" customHeight="1" x14ac:dyDescent="0.25"/>
    <row r="63" spans="1:5" ht="15" customHeight="1" x14ac:dyDescent="0.25"/>
    <row r="64" spans="1:5" ht="15" customHeight="1" x14ac:dyDescent="0.25"/>
    <row r="65" ht="15" customHeight="1" x14ac:dyDescent="0.25"/>
    <row r="66" ht="15" customHeight="1" x14ac:dyDescent="0.25"/>
    <row r="67" ht="15" customHeight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Gladsaxe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S029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129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135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8">
        <v>10650905.069852516</v>
      </c>
      <c r="D7" s="153" t="s">
        <v>0</v>
      </c>
      <c r="E7" s="26"/>
    </row>
    <row r="8" spans="1:5" ht="14.1" customHeight="1" x14ac:dyDescent="0.25">
      <c r="A8" s="26"/>
      <c r="B8" s="22" t="s">
        <v>185</v>
      </c>
      <c r="C8" s="40">
        <f>'3. Driftsomkostninger'!C25+'3. Driftsomkostninger'!C27</f>
        <v>17235918.828114159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177</v>
      </c>
      <c r="C13" s="40">
        <f>'3. Driftsomkostninger'!C25</f>
        <v>17301665.155705843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186</v>
      </c>
      <c r="C19" s="218">
        <v>3934605.8691198183</v>
      </c>
      <c r="D19" s="153" t="s">
        <v>0</v>
      </c>
      <c r="E19" s="26"/>
    </row>
    <row r="20" spans="1:5" ht="14.1" customHeight="1" x14ac:dyDescent="0.25">
      <c r="A20" s="26"/>
      <c r="B20" s="28" t="s">
        <v>191</v>
      </c>
      <c r="C20" s="27">
        <v>865083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Gladsaxe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S029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2" t="s">
        <v>128</v>
      </c>
      <c r="C4" s="262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526487692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15840008</v>
      </c>
      <c r="D8" s="153" t="s">
        <v>0</v>
      </c>
      <c r="E8" s="26"/>
    </row>
    <row r="9" spans="1:5" ht="14.1" customHeight="1" x14ac:dyDescent="0.25">
      <c r="A9" s="26"/>
      <c r="B9" s="28" t="s">
        <v>131</v>
      </c>
      <c r="C9" s="27">
        <f>C8</f>
        <v>15840008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23"/>
  <sheetViews>
    <sheetView view="pageLayout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Gladsaxe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S029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3" t="s">
        <v>132</v>
      </c>
      <c r="C4" s="263"/>
      <c r="D4" s="263"/>
      <c r="E4" s="263"/>
      <c r="F4" s="263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137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4" t="s">
        <v>52</v>
      </c>
      <c r="G7" s="264"/>
      <c r="H7" s="26"/>
    </row>
    <row r="8" spans="1:8" s="150" customFormat="1" x14ac:dyDescent="0.25">
      <c r="A8" s="26"/>
      <c r="B8" s="29" t="s">
        <v>194</v>
      </c>
      <c r="C8" s="30" t="s">
        <v>203</v>
      </c>
      <c r="D8" s="31" t="s">
        <v>204</v>
      </c>
      <c r="E8" s="32">
        <v>1134309</v>
      </c>
      <c r="F8" s="34">
        <f t="shared" ref="F8" si="0">E8/D8</f>
        <v>15124.12</v>
      </c>
      <c r="G8" s="35" t="s">
        <v>0</v>
      </c>
      <c r="H8" s="26"/>
    </row>
    <row r="9" spans="1:8" s="150" customFormat="1" x14ac:dyDescent="0.25">
      <c r="A9" s="26"/>
      <c r="B9" s="29" t="s">
        <v>195</v>
      </c>
      <c r="C9" s="30" t="s">
        <v>203</v>
      </c>
      <c r="D9" s="31" t="s">
        <v>205</v>
      </c>
      <c r="E9" s="32">
        <v>2738703</v>
      </c>
      <c r="F9" s="34">
        <f t="shared" ref="F9:F17" si="1">E9/D9</f>
        <v>54774.06</v>
      </c>
      <c r="G9" s="35" t="s">
        <v>0</v>
      </c>
      <c r="H9" s="26"/>
    </row>
    <row r="10" spans="1:8" s="150" customFormat="1" x14ac:dyDescent="0.25">
      <c r="A10" s="26"/>
      <c r="B10" s="29" t="s">
        <v>209</v>
      </c>
      <c r="C10" s="30" t="s">
        <v>203</v>
      </c>
      <c r="D10" s="31" t="s">
        <v>204</v>
      </c>
      <c r="E10" s="32">
        <v>1118116</v>
      </c>
      <c r="F10" s="34">
        <f t="shared" si="1"/>
        <v>14908.213333333333</v>
      </c>
      <c r="G10" s="35" t="s">
        <v>0</v>
      </c>
      <c r="H10" s="26"/>
    </row>
    <row r="11" spans="1:8" s="150" customFormat="1" ht="26.25" x14ac:dyDescent="0.25">
      <c r="A11" s="26"/>
      <c r="B11" s="29" t="s">
        <v>196</v>
      </c>
      <c r="C11" s="30" t="s">
        <v>203</v>
      </c>
      <c r="D11" s="31" t="s">
        <v>204</v>
      </c>
      <c r="E11" s="32">
        <v>1132906</v>
      </c>
      <c r="F11" s="34">
        <f t="shared" si="1"/>
        <v>15105.413333333334</v>
      </c>
      <c r="G11" s="35" t="s">
        <v>0</v>
      </c>
      <c r="H11" s="26"/>
    </row>
    <row r="12" spans="1:8" s="150" customFormat="1" x14ac:dyDescent="0.25">
      <c r="A12" s="26"/>
      <c r="B12" s="29" t="s">
        <v>197</v>
      </c>
      <c r="C12" s="30" t="s">
        <v>203</v>
      </c>
      <c r="D12" s="31" t="s">
        <v>204</v>
      </c>
      <c r="E12" s="32">
        <v>999431</v>
      </c>
      <c r="F12" s="34">
        <f t="shared" si="1"/>
        <v>13325.746666666666</v>
      </c>
      <c r="G12" s="35" t="s">
        <v>0</v>
      </c>
      <c r="H12" s="26"/>
    </row>
    <row r="13" spans="1:8" s="150" customFormat="1" ht="26.25" x14ac:dyDescent="0.25">
      <c r="A13" s="26"/>
      <c r="B13" s="29" t="s">
        <v>198</v>
      </c>
      <c r="C13" s="30" t="s">
        <v>203</v>
      </c>
      <c r="D13" s="31" t="s">
        <v>206</v>
      </c>
      <c r="E13" s="32">
        <v>325735</v>
      </c>
      <c r="F13" s="34">
        <f t="shared" si="1"/>
        <v>16286.75</v>
      </c>
      <c r="G13" s="35" t="s">
        <v>0</v>
      </c>
      <c r="H13" s="26"/>
    </row>
    <row r="14" spans="1:8" s="150" customFormat="1" x14ac:dyDescent="0.25">
      <c r="A14" s="26"/>
      <c r="B14" s="29" t="s">
        <v>199</v>
      </c>
      <c r="C14" s="30" t="s">
        <v>203</v>
      </c>
      <c r="D14" s="31" t="s">
        <v>206</v>
      </c>
      <c r="E14" s="32">
        <v>763642</v>
      </c>
      <c r="F14" s="34">
        <f t="shared" si="1"/>
        <v>38182.1</v>
      </c>
      <c r="G14" s="35" t="s">
        <v>0</v>
      </c>
      <c r="H14" s="26"/>
    </row>
    <row r="15" spans="1:8" s="150" customFormat="1" x14ac:dyDescent="0.25">
      <c r="A15" s="26"/>
      <c r="B15" s="29" t="s">
        <v>200</v>
      </c>
      <c r="C15" s="30" t="s">
        <v>203</v>
      </c>
      <c r="D15" s="31" t="s">
        <v>207</v>
      </c>
      <c r="E15" s="32">
        <v>6597567</v>
      </c>
      <c r="F15" s="34">
        <f t="shared" si="1"/>
        <v>659756.69999999995</v>
      </c>
      <c r="G15" s="35" t="s">
        <v>0</v>
      </c>
      <c r="H15" s="26"/>
    </row>
    <row r="16" spans="1:8" s="150" customFormat="1" x14ac:dyDescent="0.25">
      <c r="A16" s="26"/>
      <c r="B16" s="29" t="s">
        <v>201</v>
      </c>
      <c r="C16" s="30" t="s">
        <v>203</v>
      </c>
      <c r="D16" s="31" t="s">
        <v>204</v>
      </c>
      <c r="E16" s="32">
        <v>16705373</v>
      </c>
      <c r="F16" s="34">
        <f t="shared" si="1"/>
        <v>222738.30666666667</v>
      </c>
      <c r="G16" s="35" t="s">
        <v>0</v>
      </c>
      <c r="H16" s="26"/>
    </row>
    <row r="17" spans="1:8" s="150" customFormat="1" x14ac:dyDescent="0.25">
      <c r="A17" s="26"/>
      <c r="B17" s="29" t="s">
        <v>202</v>
      </c>
      <c r="C17" s="30" t="s">
        <v>203</v>
      </c>
      <c r="D17" s="31" t="s">
        <v>208</v>
      </c>
      <c r="E17" s="32">
        <v>974192</v>
      </c>
      <c r="F17" s="34">
        <f t="shared" si="1"/>
        <v>194838.39999999999</v>
      </c>
      <c r="G17" s="35" t="s">
        <v>0</v>
      </c>
      <c r="H17" s="26"/>
    </row>
    <row r="18" spans="1:8" s="150" customFormat="1" x14ac:dyDescent="0.25">
      <c r="A18" s="26"/>
      <c r="B18" s="23" t="s">
        <v>72</v>
      </c>
      <c r="C18" s="160"/>
      <c r="D18" s="160"/>
      <c r="E18" s="160"/>
      <c r="F18" s="36">
        <f>SUM(F8:F17)</f>
        <v>1245039.8099999998</v>
      </c>
      <c r="G18" s="37" t="s">
        <v>0</v>
      </c>
      <c r="H18" s="26"/>
    </row>
    <row r="19" spans="1:8" s="150" customFormat="1" x14ac:dyDescent="0.25">
      <c r="A19" s="26"/>
      <c r="B19" s="107" t="s">
        <v>138</v>
      </c>
      <c r="C19" s="161"/>
      <c r="D19" s="161"/>
      <c r="E19" s="161"/>
      <c r="F19" s="66">
        <v>4615215.129999999</v>
      </c>
      <c r="G19" s="37" t="s">
        <v>0</v>
      </c>
      <c r="H19" s="26"/>
    </row>
    <row r="20" spans="1:8" s="150" customFormat="1" x14ac:dyDescent="0.25">
      <c r="A20" s="26"/>
      <c r="B20" s="39" t="s">
        <v>69</v>
      </c>
      <c r="C20" s="162"/>
      <c r="D20" s="162"/>
      <c r="E20" s="163"/>
      <c r="F20" s="38">
        <f>F18+F19</f>
        <v>5860254.9399999985</v>
      </c>
      <c r="G20" s="38" t="s">
        <v>0</v>
      </c>
      <c r="H20" s="26"/>
    </row>
    <row r="21" spans="1:8" s="150" customFormat="1" x14ac:dyDescent="0.25">
      <c r="A21" s="26"/>
      <c r="B21" s="26"/>
      <c r="C21" s="26"/>
      <c r="D21" s="26"/>
      <c r="E21" s="26"/>
      <c r="F21" s="26"/>
      <c r="G21" s="26"/>
      <c r="H21" s="26"/>
    </row>
    <row r="22" spans="1:8" s="150" customFormat="1" x14ac:dyDescent="0.25">
      <c r="A22" s="26"/>
      <c r="B22" s="26"/>
      <c r="C22" s="2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26"/>
      <c r="D23" s="26"/>
      <c r="E23" s="26"/>
      <c r="F23" s="26"/>
      <c r="G23" s="26"/>
      <c r="H23" s="26"/>
    </row>
    <row r="24" spans="1:8" s="150" customFormat="1" hidden="1" x14ac:dyDescent="0.25"/>
    <row r="25" spans="1:8" s="150" customFormat="1" hidden="1" x14ac:dyDescent="0.25"/>
    <row r="26" spans="1:8" s="150" customFormat="1" hidden="1" x14ac:dyDescent="0.25"/>
    <row r="27" spans="1:8" s="150" customFormat="1" ht="14.45" hidden="1" customHeight="1" x14ac:dyDescent="0.25"/>
    <row r="28" spans="1:8" s="150" customFormat="1" ht="14.45" hidden="1" customHeight="1" x14ac:dyDescent="0.25"/>
    <row r="29" spans="1:8" s="150" customFormat="1" ht="15" hidden="1" customHeight="1" x14ac:dyDescent="0.25"/>
    <row r="30" spans="1:8" s="150" customFormat="1" ht="15" hidden="1" customHeight="1" x14ac:dyDescent="0.25"/>
    <row r="31" spans="1:8" s="150" customFormat="1" ht="15" hidden="1" customHeight="1" x14ac:dyDescent="0.25"/>
    <row r="32" spans="1:8" s="150" customFormat="1" ht="15" hidden="1" customHeight="1" x14ac:dyDescent="0.25"/>
    <row r="33" s="150" customFormat="1" ht="15" hidden="1" customHeight="1" x14ac:dyDescent="0.25"/>
    <row r="34" s="150" customFormat="1" hidden="1" x14ac:dyDescent="0.25"/>
    <row r="35" s="150" customFormat="1" hidden="1" x14ac:dyDescent="0.25"/>
    <row r="36" s="150" customFormat="1" hidden="1" x14ac:dyDescent="0.25"/>
    <row r="37" s="150" customFormat="1" hidden="1" x14ac:dyDescent="0.25"/>
    <row r="38" s="150" customFormat="1" hidden="1" x14ac:dyDescent="0.25"/>
    <row r="39" s="150" customFormat="1" hidden="1" x14ac:dyDescent="0.25"/>
    <row r="40" s="150" customFormat="1" hidden="1" x14ac:dyDescent="0.25"/>
    <row r="41" s="150" customFormat="1" hidden="1" x14ac:dyDescent="0.25"/>
    <row r="42" s="150" customFormat="1" hidden="1" x14ac:dyDescent="0.25"/>
    <row r="43" s="150" customFormat="1" hidden="1" x14ac:dyDescent="0.25"/>
    <row r="44" s="150" customFormat="1" hidden="1" x14ac:dyDescent="0.25"/>
    <row r="45" s="150" customFormat="1" hidden="1" x14ac:dyDescent="0.25"/>
    <row r="46" s="150" customFormat="1" hidden="1" x14ac:dyDescent="0.25"/>
    <row r="47" s="150" customFormat="1" hidden="1" x14ac:dyDescent="0.25"/>
    <row r="48" s="150" customFormat="1" hidden="1" x14ac:dyDescent="0.25"/>
    <row r="49" s="150" customFormat="1" hidden="1" x14ac:dyDescent="0.25"/>
    <row r="50" s="150" customFormat="1" hidden="1" x14ac:dyDescent="0.25"/>
    <row r="51" s="150" customFormat="1" hidden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Gladsaxe Spildevand AS</v>
      </c>
      <c r="B1" s="164"/>
      <c r="C1" s="164"/>
      <c r="D1" s="164"/>
      <c r="E1" s="164"/>
    </row>
    <row r="2" spans="1:5" x14ac:dyDescent="0.25">
      <c r="A2" s="1" t="str">
        <f>'1. Forside'!A2</f>
        <v>S029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2" t="s">
        <v>127</v>
      </c>
      <c r="C4" s="262"/>
      <c r="D4" s="262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139</v>
      </c>
      <c r="C6" s="165"/>
      <c r="D6" s="165"/>
      <c r="E6" s="164"/>
    </row>
    <row r="7" spans="1:5" x14ac:dyDescent="0.25">
      <c r="A7" s="164"/>
      <c r="B7" s="108" t="s">
        <v>140</v>
      </c>
      <c r="C7" s="19">
        <v>1200000</v>
      </c>
      <c r="D7" s="153" t="s">
        <v>0</v>
      </c>
      <c r="E7" s="164"/>
    </row>
    <row r="8" spans="1:5" x14ac:dyDescent="0.25">
      <c r="A8" s="164"/>
      <c r="B8" s="108" t="s">
        <v>141</v>
      </c>
      <c r="C8" s="19">
        <v>2406667</v>
      </c>
      <c r="D8" s="153" t="s">
        <v>0</v>
      </c>
      <c r="E8" s="164"/>
    </row>
    <row r="9" spans="1:5" ht="15" customHeight="1" x14ac:dyDescent="0.25">
      <c r="A9" s="164"/>
      <c r="B9" s="108" t="s">
        <v>142</v>
      </c>
      <c r="C9" s="40">
        <f>'6. Gennemførte investeringer'!F18</f>
        <v>1245039.8099999998</v>
      </c>
      <c r="D9" s="153" t="s">
        <v>0</v>
      </c>
      <c r="E9" s="164"/>
    </row>
    <row r="10" spans="1:5" x14ac:dyDescent="0.25">
      <c r="A10" s="164"/>
      <c r="B10" s="28" t="s">
        <v>139</v>
      </c>
      <c r="C10" s="21">
        <f>C9-C7+C9-C8</f>
        <v>-1116587.3800000004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20"/>
  <sheetViews>
    <sheetView view="pageLayout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Gladsaxe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S029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2" t="s">
        <v>126</v>
      </c>
      <c r="C4" s="262"/>
      <c r="D4" s="262"/>
      <c r="E4" s="262"/>
      <c r="F4" s="262"/>
      <c r="G4" s="262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113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4" t="s">
        <v>56</v>
      </c>
      <c r="G7" s="264"/>
      <c r="H7" s="26"/>
    </row>
    <row r="8" spans="1:8" s="150" customFormat="1" x14ac:dyDescent="0.25">
      <c r="A8" s="26"/>
      <c r="B8" s="29" t="s">
        <v>194</v>
      </c>
      <c r="C8" s="30">
        <v>2015</v>
      </c>
      <c r="D8" s="31">
        <v>75</v>
      </c>
      <c r="E8" s="32">
        <v>50000000</v>
      </c>
      <c r="F8" s="45">
        <f>E8/D8</f>
        <v>666666.66666666663</v>
      </c>
      <c r="G8" s="35" t="s">
        <v>0</v>
      </c>
      <c r="H8" s="26"/>
    </row>
    <row r="9" spans="1:8" s="150" customFormat="1" x14ac:dyDescent="0.25">
      <c r="A9" s="26"/>
      <c r="B9" s="29" t="s">
        <v>195</v>
      </c>
      <c r="C9" s="30">
        <v>2015</v>
      </c>
      <c r="D9" s="31">
        <v>50</v>
      </c>
      <c r="E9" s="32">
        <v>10000000</v>
      </c>
      <c r="F9" s="45">
        <f t="shared" ref="F9:F17" si="0">E9/D9</f>
        <v>200000</v>
      </c>
      <c r="G9" s="35" t="s">
        <v>0</v>
      </c>
      <c r="H9" s="26"/>
    </row>
    <row r="10" spans="1:8" s="150" customFormat="1" x14ac:dyDescent="0.25">
      <c r="A10" s="26"/>
      <c r="B10" s="29" t="s">
        <v>210</v>
      </c>
      <c r="C10" s="30">
        <v>2015</v>
      </c>
      <c r="D10" s="31">
        <v>50</v>
      </c>
      <c r="E10" s="32">
        <v>29500000</v>
      </c>
      <c r="F10" s="45">
        <f t="shared" si="0"/>
        <v>590000</v>
      </c>
      <c r="G10" s="35" t="s">
        <v>0</v>
      </c>
      <c r="H10" s="26"/>
    </row>
    <row r="11" spans="1:8" s="150" customFormat="1" ht="26.25" x14ac:dyDescent="0.25">
      <c r="A11" s="26"/>
      <c r="B11" s="29" t="s">
        <v>196</v>
      </c>
      <c r="C11" s="30">
        <v>2015</v>
      </c>
      <c r="D11" s="31">
        <v>75</v>
      </c>
      <c r="E11" s="32">
        <v>11000000</v>
      </c>
      <c r="F11" s="45">
        <f t="shared" si="0"/>
        <v>146666.66666666666</v>
      </c>
      <c r="G11" s="35" t="s">
        <v>0</v>
      </c>
      <c r="H11" s="26"/>
    </row>
    <row r="12" spans="1:8" s="150" customFormat="1" x14ac:dyDescent="0.25">
      <c r="A12" s="26"/>
      <c r="B12" s="29" t="s">
        <v>202</v>
      </c>
      <c r="C12" s="30">
        <v>2015</v>
      </c>
      <c r="D12" s="31">
        <v>5</v>
      </c>
      <c r="E12" s="32">
        <v>1139000</v>
      </c>
      <c r="F12" s="45">
        <f t="shared" si="0"/>
        <v>227800</v>
      </c>
      <c r="G12" s="35" t="s">
        <v>0</v>
      </c>
      <c r="H12" s="26"/>
    </row>
    <row r="13" spans="1:8" s="150" customFormat="1" x14ac:dyDescent="0.25">
      <c r="A13" s="26"/>
      <c r="B13" s="29" t="s">
        <v>194</v>
      </c>
      <c r="C13" s="30">
        <v>2016</v>
      </c>
      <c r="D13" s="31">
        <v>75</v>
      </c>
      <c r="E13" s="32">
        <v>60710000</v>
      </c>
      <c r="F13" s="45">
        <f t="shared" si="0"/>
        <v>809466.66666666663</v>
      </c>
      <c r="G13" s="35" t="s">
        <v>0</v>
      </c>
      <c r="H13" s="26"/>
    </row>
    <row r="14" spans="1:8" s="150" customFormat="1" x14ac:dyDescent="0.25">
      <c r="A14" s="26"/>
      <c r="B14" s="29" t="s">
        <v>195</v>
      </c>
      <c r="C14" s="30">
        <v>2016</v>
      </c>
      <c r="D14" s="31">
        <v>50</v>
      </c>
      <c r="E14" s="32">
        <v>3000000</v>
      </c>
      <c r="F14" s="45">
        <f t="shared" si="0"/>
        <v>60000</v>
      </c>
      <c r="G14" s="35" t="s">
        <v>0</v>
      </c>
      <c r="H14" s="26"/>
    </row>
    <row r="15" spans="1:8" s="150" customFormat="1" ht="26.25" x14ac:dyDescent="0.25">
      <c r="A15" s="26"/>
      <c r="B15" s="29" t="s">
        <v>196</v>
      </c>
      <c r="C15" s="30">
        <v>2016</v>
      </c>
      <c r="D15" s="31">
        <v>75</v>
      </c>
      <c r="E15" s="32">
        <v>37000000</v>
      </c>
      <c r="F15" s="45">
        <f t="shared" si="0"/>
        <v>493333.33333333331</v>
      </c>
      <c r="G15" s="35" t="s">
        <v>0</v>
      </c>
      <c r="H15" s="26"/>
    </row>
    <row r="16" spans="1:8" s="150" customFormat="1" x14ac:dyDescent="0.25">
      <c r="A16" s="26"/>
      <c r="B16" s="29" t="s">
        <v>197</v>
      </c>
      <c r="C16" s="30">
        <v>2016</v>
      </c>
      <c r="D16" s="31">
        <v>75</v>
      </c>
      <c r="E16" s="32">
        <v>2000000</v>
      </c>
      <c r="F16" s="45">
        <f t="shared" si="0"/>
        <v>26666.666666666668</v>
      </c>
      <c r="G16" s="35" t="s">
        <v>0</v>
      </c>
      <c r="H16" s="26"/>
    </row>
    <row r="17" spans="1:8" s="150" customFormat="1" x14ac:dyDescent="0.25">
      <c r="A17" s="26"/>
      <c r="B17" s="29" t="s">
        <v>202</v>
      </c>
      <c r="C17" s="30">
        <v>2016</v>
      </c>
      <c r="D17" s="31">
        <v>5</v>
      </c>
      <c r="E17" s="32">
        <v>1125000</v>
      </c>
      <c r="F17" s="45">
        <f t="shared" si="0"/>
        <v>225000</v>
      </c>
      <c r="G17" s="35" t="s">
        <v>0</v>
      </c>
      <c r="H17" s="26"/>
    </row>
    <row r="18" spans="1:8" s="150" customFormat="1" x14ac:dyDescent="0.25">
      <c r="A18" s="26"/>
      <c r="B18" s="109" t="s">
        <v>73</v>
      </c>
      <c r="C18" s="167"/>
      <c r="D18" s="168"/>
      <c r="E18" s="169"/>
      <c r="F18" s="46">
        <f>SUMIF(C8:C17,"2015",F8:F17)</f>
        <v>1831133.3333333333</v>
      </c>
      <c r="G18" s="47" t="s">
        <v>0</v>
      </c>
      <c r="H18" s="26"/>
    </row>
    <row r="19" spans="1:8" s="150" customFormat="1" x14ac:dyDescent="0.25">
      <c r="A19" s="26"/>
      <c r="B19" s="107" t="s">
        <v>136</v>
      </c>
      <c r="C19" s="170"/>
      <c r="D19" s="171"/>
      <c r="E19" s="172"/>
      <c r="F19" s="46">
        <f>SUMIF(C8:C17,"2016",F8:F17)</f>
        <v>1614466.6666666667</v>
      </c>
      <c r="G19" s="47" t="s">
        <v>0</v>
      </c>
      <c r="H19" s="26"/>
    </row>
    <row r="20" spans="1:8" s="150" customFormat="1" x14ac:dyDescent="0.25">
      <c r="A20" s="26"/>
      <c r="B20" s="50" t="s">
        <v>36</v>
      </c>
      <c r="C20" s="173"/>
      <c r="D20" s="174"/>
      <c r="E20" s="174"/>
      <c r="F20" s="48">
        <f>F18+F19</f>
        <v>3445600</v>
      </c>
      <c r="G20" s="49" t="s">
        <v>0</v>
      </c>
      <c r="H20" s="26"/>
    </row>
    <row r="21" spans="1:8" s="150" customFormat="1" x14ac:dyDescent="0.25">
      <c r="A21" s="26"/>
      <c r="B21" s="26"/>
      <c r="C21" s="166"/>
      <c r="D21" s="26"/>
      <c r="E21" s="26"/>
      <c r="F21" s="26"/>
      <c r="G21" s="26"/>
      <c r="H21" s="26"/>
    </row>
    <row r="22" spans="1:8" s="150" customFormat="1" x14ac:dyDescent="0.25">
      <c r="A22" s="26"/>
      <c r="B22" s="26"/>
      <c r="C22" s="166"/>
      <c r="D22" s="26"/>
      <c r="E22" s="26"/>
      <c r="F22" s="26"/>
      <c r="G22" s="26"/>
      <c r="H22" s="26"/>
    </row>
    <row r="23" spans="1:8" s="150" customFormat="1" x14ac:dyDescent="0.25">
      <c r="A23" s="26"/>
      <c r="B23" s="26"/>
      <c r="C23" s="166"/>
      <c r="D23" s="26"/>
      <c r="E23" s="26"/>
      <c r="F23" s="175"/>
      <c r="G23" s="175"/>
      <c r="H23" s="26"/>
    </row>
    <row r="24" spans="1:8" s="150" customFormat="1" hidden="1" x14ac:dyDescent="0.25">
      <c r="C24" s="176"/>
    </row>
    <row r="25" spans="1:8" s="150" customFormat="1" hidden="1" x14ac:dyDescent="0.25">
      <c r="C25" s="176"/>
    </row>
    <row r="26" spans="1:8" s="150" customFormat="1" hidden="1" x14ac:dyDescent="0.25">
      <c r="C26" s="176"/>
    </row>
    <row r="27" spans="1:8" s="150" customFormat="1" hidden="1" x14ac:dyDescent="0.25">
      <c r="C27" s="176"/>
    </row>
    <row r="28" spans="1:8" s="150" customFormat="1" hidden="1" x14ac:dyDescent="0.25">
      <c r="C28" s="176"/>
    </row>
    <row r="29" spans="1:8" s="150" customFormat="1" hidden="1" x14ac:dyDescent="0.25">
      <c r="C29" s="176"/>
    </row>
    <row r="30" spans="1:8" s="150" customFormat="1" hidden="1" x14ac:dyDescent="0.25">
      <c r="C30" s="176"/>
    </row>
    <row r="31" spans="1:8" s="150" customFormat="1" hidden="1" x14ac:dyDescent="0.25">
      <c r="C31" s="176"/>
    </row>
    <row r="32" spans="1:8" s="150" customFormat="1" hidden="1" x14ac:dyDescent="0.25">
      <c r="C32" s="176"/>
    </row>
    <row r="33" spans="3:3" s="150" customFormat="1" hidden="1" x14ac:dyDescent="0.25">
      <c r="C33" s="176"/>
    </row>
    <row r="34" spans="3:3" s="150" customFormat="1" hidden="1" x14ac:dyDescent="0.25">
      <c r="C34" s="176"/>
    </row>
    <row r="35" spans="3:3" s="150" customFormat="1" hidden="1" x14ac:dyDescent="0.25">
      <c r="C35" s="176"/>
    </row>
    <row r="36" spans="3:3" s="150" customFormat="1" hidden="1" x14ac:dyDescent="0.25">
      <c r="C36" s="176"/>
    </row>
    <row r="37" spans="3:3" s="150" customFormat="1" hidden="1" x14ac:dyDescent="0.25">
      <c r="C37" s="176"/>
    </row>
    <row r="38" spans="3:3" s="150" customFormat="1" hidden="1" x14ac:dyDescent="0.25">
      <c r="C38" s="176"/>
    </row>
    <row r="39" spans="3:3" s="150" customFormat="1" hidden="1" x14ac:dyDescent="0.25">
      <c r="C39" s="176"/>
    </row>
    <row r="40" spans="3:3" s="150" customFormat="1" hidden="1" x14ac:dyDescent="0.25">
      <c r="C40" s="176"/>
    </row>
    <row r="41" spans="3:3" s="150" customFormat="1" hidden="1" x14ac:dyDescent="0.25">
      <c r="C41" s="176"/>
    </row>
    <row r="42" spans="3:3" s="150" customFormat="1" hidden="1" x14ac:dyDescent="0.25">
      <c r="C42" s="176"/>
    </row>
    <row r="43" spans="3:3" s="150" customFormat="1" hidden="1" x14ac:dyDescent="0.25">
      <c r="C43" s="176"/>
    </row>
    <row r="44" spans="3:3" s="150" customFormat="1" ht="12" hidden="1" customHeight="1" x14ac:dyDescent="0.25">
      <c r="C44" s="176"/>
    </row>
    <row r="45" spans="3:3" s="150" customFormat="1" hidden="1" x14ac:dyDescent="0.25">
      <c r="C45" s="176"/>
    </row>
    <row r="46" spans="3:3" s="150" customFormat="1" hidden="1" x14ac:dyDescent="0.25">
      <c r="C46" s="176"/>
    </row>
    <row r="47" spans="3:3" s="150" customFormat="1" hidden="1" x14ac:dyDescent="0.25">
      <c r="C47" s="176"/>
    </row>
    <row r="48" spans="3:3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idden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x14ac:dyDescent="0.25"/>
    <row r="121" spans="3:3" x14ac:dyDescent="0.25"/>
    <row r="122" spans="3:3" x14ac:dyDescent="0.25"/>
    <row r="123" spans="3:3" x14ac:dyDescent="0.25"/>
    <row r="124" spans="3:3" x14ac:dyDescent="0.25"/>
    <row r="125" spans="3:3" x14ac:dyDescent="0.25"/>
    <row r="126" spans="3:3" x14ac:dyDescent="0.25"/>
    <row r="127" spans="3:3" x14ac:dyDescent="0.25"/>
    <row r="128" spans="3:3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2" t="str">
        <f>'1. Forside'!A1</f>
        <v>Gladsaxe Spildevand AS</v>
      </c>
      <c r="B1" s="56"/>
      <c r="C1" s="56"/>
      <c r="D1" s="178"/>
      <c r="E1" s="56"/>
    </row>
    <row r="2" spans="1:5" x14ac:dyDescent="0.25">
      <c r="A2" s="222" t="str">
        <f>'1. Forside'!A2</f>
        <v>S029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5" t="s">
        <v>125</v>
      </c>
      <c r="C4" s="265"/>
      <c r="D4" s="265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146</v>
      </c>
      <c r="C6" s="180"/>
      <c r="D6" s="181"/>
      <c r="E6" s="56"/>
    </row>
    <row r="7" spans="1:5" x14ac:dyDescent="0.25">
      <c r="A7" s="56"/>
      <c r="B7" s="207" t="s">
        <v>13</v>
      </c>
      <c r="C7" s="51">
        <v>32900</v>
      </c>
      <c r="D7" s="182" t="s">
        <v>0</v>
      </c>
      <c r="E7" s="56"/>
    </row>
    <row r="8" spans="1:5" x14ac:dyDescent="0.25">
      <c r="A8" s="56"/>
      <c r="B8" s="207" t="s">
        <v>211</v>
      </c>
      <c r="C8" s="51">
        <v>741500</v>
      </c>
      <c r="D8" s="182" t="s">
        <v>0</v>
      </c>
      <c r="E8" s="56"/>
    </row>
    <row r="9" spans="1:5" x14ac:dyDescent="0.25">
      <c r="A9" s="56"/>
      <c r="B9" s="207" t="s">
        <v>212</v>
      </c>
      <c r="C9" s="51">
        <v>288000</v>
      </c>
      <c r="D9" s="182" t="s">
        <v>0</v>
      </c>
      <c r="E9" s="56"/>
    </row>
    <row r="10" spans="1:5" x14ac:dyDescent="0.25">
      <c r="A10" s="56"/>
      <c r="B10" s="207" t="s">
        <v>213</v>
      </c>
      <c r="C10" s="51">
        <v>29092250</v>
      </c>
      <c r="D10" s="182" t="s">
        <v>0</v>
      </c>
      <c r="E10" s="56"/>
    </row>
    <row r="11" spans="1:5" x14ac:dyDescent="0.25">
      <c r="A11" s="56"/>
      <c r="B11" s="54" t="s">
        <v>35</v>
      </c>
      <c r="C11" s="55">
        <f>SUM(C7:C10)</f>
        <v>30154650</v>
      </c>
      <c r="D11" s="54" t="s">
        <v>0</v>
      </c>
      <c r="E11" s="56"/>
    </row>
    <row r="12" spans="1:5" x14ac:dyDescent="0.25">
      <c r="A12" s="56"/>
      <c r="B12" s="56"/>
      <c r="C12" s="56"/>
      <c r="D12" s="178"/>
      <c r="E12" s="56"/>
    </row>
    <row r="13" spans="1:5" x14ac:dyDescent="0.25">
      <c r="A13" s="56"/>
      <c r="B13" s="56"/>
      <c r="C13" s="56"/>
      <c r="D13" s="178"/>
      <c r="E13" s="56"/>
    </row>
    <row r="14" spans="1:5" ht="38.25" customHeight="1" x14ac:dyDescent="0.25">
      <c r="A14" s="56"/>
      <c r="B14" s="266" t="s">
        <v>147</v>
      </c>
      <c r="C14" s="267"/>
      <c r="D14" s="268"/>
      <c r="E14" s="56"/>
    </row>
    <row r="15" spans="1:5" x14ac:dyDescent="0.25">
      <c r="A15" s="56"/>
      <c r="B15" s="53" t="s">
        <v>71</v>
      </c>
      <c r="C15" s="51">
        <v>50000</v>
      </c>
      <c r="D15" s="182" t="s">
        <v>0</v>
      </c>
      <c r="E15" s="56"/>
    </row>
    <row r="16" spans="1:5" x14ac:dyDescent="0.25">
      <c r="A16" s="56"/>
      <c r="B16" s="53" t="s">
        <v>14</v>
      </c>
      <c r="C16" s="51">
        <v>13000</v>
      </c>
      <c r="D16" s="182" t="s">
        <v>0</v>
      </c>
      <c r="E16" s="56"/>
    </row>
    <row r="17" spans="1:5" x14ac:dyDescent="0.25">
      <c r="A17" s="56"/>
      <c r="B17" s="54" t="s">
        <v>35</v>
      </c>
      <c r="C17" s="55">
        <f>SUM(C15:C16)</f>
        <v>63000</v>
      </c>
      <c r="D17" s="54" t="s">
        <v>0</v>
      </c>
      <c r="E17" s="56"/>
    </row>
    <row r="18" spans="1:5" x14ac:dyDescent="0.25">
      <c r="A18" s="56"/>
      <c r="B18" s="56"/>
      <c r="C18" s="183"/>
      <c r="D18" s="184"/>
      <c r="E18" s="56"/>
    </row>
    <row r="19" spans="1:5" x14ac:dyDescent="0.25">
      <c r="A19" s="56"/>
      <c r="B19" s="56"/>
      <c r="C19" s="183"/>
      <c r="D19" s="184"/>
      <c r="E19" s="56"/>
    </row>
    <row r="20" spans="1:5" ht="42" customHeight="1" x14ac:dyDescent="0.25">
      <c r="A20" s="56"/>
      <c r="B20" s="269" t="s">
        <v>148</v>
      </c>
      <c r="C20" s="270"/>
      <c r="D20" s="271"/>
      <c r="E20" s="56"/>
    </row>
    <row r="21" spans="1:5" x14ac:dyDescent="0.25">
      <c r="A21" s="56"/>
      <c r="B21" s="108" t="s">
        <v>149</v>
      </c>
      <c r="C21" s="19">
        <v>27142153.93</v>
      </c>
      <c r="D21" s="58" t="s">
        <v>0</v>
      </c>
      <c r="E21" s="56"/>
    </row>
    <row r="22" spans="1:5" x14ac:dyDescent="0.25">
      <c r="A22" s="56"/>
      <c r="B22" s="108" t="s">
        <v>150</v>
      </c>
      <c r="C22" s="40">
        <v>28850500</v>
      </c>
      <c r="D22" s="58" t="s">
        <v>0</v>
      </c>
      <c r="E22" s="56"/>
    </row>
    <row r="23" spans="1:5" x14ac:dyDescent="0.25">
      <c r="A23" s="56"/>
      <c r="B23" s="28" t="s">
        <v>151</v>
      </c>
      <c r="C23" s="55">
        <f>C21-C22</f>
        <v>-1708346.0700000003</v>
      </c>
      <c r="D23" s="28" t="s">
        <v>0</v>
      </c>
      <c r="E23" s="56"/>
    </row>
    <row r="24" spans="1:5" x14ac:dyDescent="0.25">
      <c r="A24" s="56"/>
      <c r="B24" s="56"/>
      <c r="C24" s="56"/>
      <c r="D24" s="178"/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hidden="1" x14ac:dyDescent="0.25"/>
    <row r="28" spans="1:5" hidden="1" x14ac:dyDescent="0.25"/>
    <row r="29" spans="1:5" hidden="1" x14ac:dyDescent="0.25"/>
    <row r="30" spans="1:5" hidden="1" x14ac:dyDescent="0.25">
      <c r="A30" s="186"/>
      <c r="B30" s="186"/>
      <c r="C30" s="186"/>
      <c r="D30" s="187"/>
      <c r="E30" s="186"/>
    </row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x14ac:dyDescent="0.25">
      <c r="A45" s="219"/>
      <c r="B45" s="219"/>
      <c r="C45" s="219"/>
      <c r="D45" s="220"/>
      <c r="E45" s="219"/>
    </row>
    <row r="46" spans="1:5" x14ac:dyDescent="0.25">
      <c r="A46" s="219"/>
      <c r="B46" s="219"/>
      <c r="C46" s="219"/>
      <c r="D46" s="220"/>
      <c r="E46" s="219"/>
    </row>
    <row r="47" spans="1:5" x14ac:dyDescent="0.25">
      <c r="A47" s="219"/>
      <c r="B47" s="219"/>
      <c r="C47" s="219"/>
      <c r="D47" s="220"/>
      <c r="E47" s="219"/>
    </row>
    <row r="48" spans="1:5" x14ac:dyDescent="0.25">
      <c r="A48" s="219"/>
      <c r="B48" s="219"/>
      <c r="C48" s="219"/>
      <c r="D48" s="220"/>
      <c r="E48" s="219"/>
    </row>
    <row r="49" spans="1:5" x14ac:dyDescent="0.25">
      <c r="A49" s="219"/>
      <c r="B49" s="219"/>
      <c r="C49" s="219"/>
      <c r="D49" s="220"/>
      <c r="E49" s="219"/>
    </row>
    <row r="50" spans="1:5" x14ac:dyDescent="0.25"/>
  </sheetData>
  <sheetProtection password="C6ED" sheet="1" objects="1" scenarios="1"/>
  <mergeCells count="3">
    <mergeCell ref="B4:D4"/>
    <mergeCell ref="B14:D14"/>
    <mergeCell ref="B20:D20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Katrine Stagaard</cp:lastModifiedBy>
  <cp:lastPrinted>2015-05-08T11:51:55Z</cp:lastPrinted>
  <dcterms:created xsi:type="dcterms:W3CDTF">2014-01-17T08:54:17Z</dcterms:created>
  <dcterms:modified xsi:type="dcterms:W3CDTF">2015-09-28T11:05:59Z</dcterms:modified>
</cp:coreProperties>
</file>