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7" i="3" l="1"/>
  <c r="C17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C26" i="8" l="1"/>
  <c r="E31" i="19" l="1"/>
  <c r="C36" i="19" l="1"/>
  <c r="E36" i="19" s="1"/>
  <c r="C26" i="19" l="1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22" i="7" l="1"/>
  <c r="C9" i="12" l="1"/>
  <c r="C11" i="12" s="1"/>
  <c r="C32" i="8" s="1"/>
  <c r="E32" i="8" s="1"/>
  <c r="C9" i="13" l="1"/>
  <c r="F8" i="2" l="1"/>
  <c r="F8" i="7"/>
  <c r="F21" i="7" s="1"/>
  <c r="F54" i="2" l="1"/>
  <c r="C9" i="10" s="1"/>
  <c r="C15" i="11" l="1"/>
  <c r="C29" i="8" s="1"/>
  <c r="C15" i="13"/>
  <c r="C27" i="8" s="1"/>
  <c r="C14" i="4"/>
  <c r="C25" i="8" s="1"/>
  <c r="C23" i="3"/>
  <c r="C23" i="8" s="1"/>
  <c r="F23" i="7"/>
  <c r="C18" i="8" s="1"/>
  <c r="C22" i="8"/>
  <c r="C11" i="3"/>
  <c r="C21" i="8" s="1"/>
  <c r="C8" i="4"/>
  <c r="C24" i="8" s="1"/>
  <c r="C10" i="10"/>
  <c r="C17" i="8" s="1"/>
  <c r="F56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<sst xmlns="http://schemas.openxmlformats.org/spreadsheetml/2006/main" count="566" uniqueCount="221">
  <si>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</si>
  <si>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</si>
  <si>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</si>
  <si>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</si>
  <si>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</si>
  <si>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</si>
  <si>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</si>
  <si>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</si>
  <si>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</si>
  <si>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</si>
  <si>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</si>
  <si>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</si>
  <si>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</si>
  <si>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</si>
  <si>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</si>
  <si>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</si>
  <si>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</si>
  <si>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</si>
  <si>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</si>
  <si>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</si>
  <si>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</si>
  <si>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</si>
  <si>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</si>
  <si>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</si>
  <si>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</si>
  <si>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</si>
  <si>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</si>
  <si>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</si>
  <si>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</si>
  <si>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</si>
  <si>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</si>
  <si>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</si>
  <si>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</si>
  <si>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</si>
  <si>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</si>
  <si>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</si>
  <si>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</si>
  <si>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</si>
  <si>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</si>
  <si>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</si>
  <si>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</si>
  <si>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</si>
  <si>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</si>
  <si>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</si>
  <si>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</si>
  <si>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</si>
  <si>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</si>
  <si>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</si>
  <si>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</si>
  <si>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</si>
  <si>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</si>
  <si>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</si>
  <si>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</si>
  <si>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</si>
  <si>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</si>
  <si>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</si>
  <si>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</si>
  <si>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</si>
  <si>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</si>
  <si>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</si>
  <si>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</si>
  <si>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</si>
  <si>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</si>
  <si>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</si>
  <si>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</si>
  <si>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</si>
  <si>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</si>
  <si>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</si>
  <si>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</si>
  <si>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</si>
  <si>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</si>
  <si>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</si>
  <si>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</si>
  <si>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</si>
  <si>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</si>
  <si>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</si>
  <si>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</si>
  <si>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</si>
  <si>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</si>
  <si>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</si>
  <si>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</si>
  <si>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</si>
  <si>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</si>
  <si>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</si>
  <si>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</si>
  <si>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</si>
  <si>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</si>
  <si>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</si>
  <si>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</si>
  <si>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</si>
  <si>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</si>
  <si>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</si>
  <si>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</si>
  <si>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</si>
  <si>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</si>
  <si>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</si>
  <si>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</si>
  <si>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</si>
  <si>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</si>
  <si>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</si>
  <si>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</si>
  <si>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</si>
  <si>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</si>
  <si>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</si>
  <si>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</si>
  <si>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</si>
  <si>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</si>
  <si>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</si>
  <si>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</si>
  <si>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</si>
  <si>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</si>
  <si>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</si>
  <si>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</si>
  <si>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</si>
  <si>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</si>
  <si>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</si>
  <si>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</si>
  <si>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</si>
  <si>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</si>
  <si>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</si>
  <si>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</si>
  <si>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</si>
  <si>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</si>
  <si>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</si>
  <si>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</si>
  <si>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</si>
  <si>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</si>
  <si>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</si>
  <si>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</si>
  <si>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</si>
  <si>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</si>
  <si>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</si>
  <si>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</si>
  <si>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</si>
  <si>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</si>
  <si>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</si>
  <si>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</si>
  <si>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</si>
  <si>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</si>
  <si>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</si>
  <si>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</si>
  <si>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</si>
  <si>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</si>
  <si>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</si>
  <si>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</si>
  <si>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</si>
  <si>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</si>
  <si>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</si>
  <si>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</si>
  <si>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</si>
  <si>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</si>
  <si>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</si>
  <si>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</si>
  <si>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</si>
  <si>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</si>
  <si>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</si>
  <si>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</si>
  <si>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</si>
  <si>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</si>
  <si>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</si>
  <si>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</si>
  <si>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</si>
  <si>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</si>
  <si>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</si>
  <si>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</si>
  <si>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</si>
  <si>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</si>
  <si>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</si>
  <si>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</si>
  <si>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</si>
  <si>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</si>
  <si>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</si>
  <si>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</si>
  <si>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</si>
  <si>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</si>
  <si>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</si>
  <si>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</si>
  <si>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</si>
  <si>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</si>
  <si>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</si>
  <si>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</si>
  <si>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</si>
  <si>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</si>
  <si>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</si>
  <si>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</si>
  <si>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</si>
  <si>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</si>
  <si>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</si>
  <si>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Mod oversvømmelser</t>
  </si>
  <si>
    <t>Beluftningstanke, Mek/EL</t>
  </si>
  <si>
    <t>Beluftningstanke, SRO</t>
  </si>
  <si>
    <t xml:space="preserve">Ledningsnet ≤ Ø 200 mm </t>
  </si>
  <si>
    <t>Installationer "mekaniske riste og SRO" Miljøklasse A. (7-20 m2) - Mek/EL</t>
  </si>
  <si>
    <t>Installationer "mekaniske riste og SRO" Miljøklasse A. (7-20 m2) - SRO</t>
  </si>
  <si>
    <t>Jordbassin Klasse B</t>
  </si>
  <si>
    <t>Jordbassin Klasse A</t>
  </si>
  <si>
    <t>Arbejdsplads</t>
  </si>
  <si>
    <t>Slamsugere</t>
  </si>
  <si>
    <t>Ledningsnet &gt; Ø 1600 mm (rørbassiner og transportledninger)</t>
  </si>
  <si>
    <t>Pumpestationer i brønde (&lt; 6,25 m2), Mek/EL</t>
  </si>
  <si>
    <t>Pumpestationer i brønde (&lt; 6,25 m2), SRO</t>
  </si>
  <si>
    <t xml:space="preserve">Ø 200 mm &lt; Ledningsnet ≤ Ø 500 mm </t>
  </si>
  <si>
    <t>Indløb med riste, Mek/EL</t>
  </si>
  <si>
    <t>Sand- og fedtfang, SRO</t>
  </si>
  <si>
    <t>Strømpeforing Ø 200 mm &lt; Ledningsnet ≤ Ø 500 mm</t>
  </si>
  <si>
    <t>Pumpestationer i brønde (&lt; 6,25 m2), Konstruktioner</t>
  </si>
  <si>
    <t>Pumpeinstallation Miljøklasse A (100-300 l/s) - SRO</t>
  </si>
  <si>
    <t>Ø 1200 mm &lt; Ledningsnet ≤ Ø 1600 mm</t>
  </si>
  <si>
    <t>Pumpestationer m. overbygning (&lt; 20 m2), Konstruktioner</t>
  </si>
  <si>
    <t>2014</t>
  </si>
  <si>
    <t>20</t>
  </si>
  <si>
    <t>10</t>
  </si>
  <si>
    <t>75</t>
  </si>
  <si>
    <t>50</t>
  </si>
  <si>
    <t>5</t>
  </si>
  <si>
    <t>Ejendomsskatter</t>
  </si>
  <si>
    <t>Spildevandsafgift</t>
  </si>
  <si>
    <t>Køb af ydelser og produkter, der er omfattet af prisloftreguleringen, hos et andet selskab</t>
  </si>
  <si>
    <t>Gribvand Spildevand AS</t>
  </si>
  <si>
    <t>S032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</si>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</sst>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Gribvand Spildevand AS</v>
      </c>
      <c r="B1" s="56"/>
      <c r="C1" s="56"/>
      <c r="D1" s="56"/>
      <c r="E1" s="56"/>
    </row>
    <row r="2" spans="1:5" x14ac:dyDescent="0.25">
      <c r="A2" s="222" t="str">
        <f>'1. Forside'!A2</f>
        <v>S032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650000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650000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653590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644000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9590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Gribvand Spildevand AS</v>
      </c>
      <c r="B1" s="26"/>
      <c r="C1" s="26"/>
      <c r="D1" s="26"/>
      <c r="E1" s="26"/>
    </row>
    <row r="2" spans="1:5" x14ac:dyDescent="0.25">
      <c r="A2" s="223" t="str">
        <f>'1. Forside'!A2</f>
        <v>S032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Gribvand Spildevand AS</v>
      </c>
      <c r="B1" s="26"/>
      <c r="C1" s="26"/>
      <c r="D1" s="26"/>
      <c r="E1" s="26"/>
    </row>
    <row r="2" spans="1:5" x14ac:dyDescent="0.25">
      <c r="A2" s="223" t="str">
        <f>'1. Forside'!A2</f>
        <v>S032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7300000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7300000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7744276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5700000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2044276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Gribvand Spildevand AS</v>
      </c>
      <c r="B1" s="26"/>
      <c r="C1" s="26"/>
      <c r="D1" s="26"/>
      <c r="E1" s="26"/>
    </row>
    <row r="2" spans="1:5" x14ac:dyDescent="0.25">
      <c r="A2" s="223" t="str">
        <f>'1. Forside'!A2</f>
        <v>S032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-54645080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-27071196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-27573884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-5514776.7999999998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Gribvand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94724763.672365963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48801632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4289939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-1457023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5842500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57477048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2239731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883900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3123631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6083092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-6536426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-56282704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-62819130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3864641</v>
      </c>
      <c r="D27" s="79" t="s">
        <v>0</v>
      </c>
      <c r="E27" s="10">
        <f>IF(C27&lt;0,0,-C27)</f>
        <v>-3864641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90860122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1360759.2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92220881.200000003</v>
      </c>
      <c r="D36" s="79" t="s">
        <v>0</v>
      </c>
      <c r="E36" s="10">
        <f>-C36</f>
        <v>-92220881.200000003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-1360758.5276340395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Gribvand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1743945</v>
      </c>
      <c r="D7" s="224" t="s">
        <v>0</v>
      </c>
      <c r="E7" s="225">
        <v>4975040</v>
      </c>
      <c r="F7" s="224" t="s">
        <v>0</v>
      </c>
      <c r="G7" s="225">
        <v>4089517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1627343</v>
      </c>
      <c r="D8" s="224" t="s">
        <v>0</v>
      </c>
      <c r="E8" s="226">
        <v>0</v>
      </c>
      <c r="F8" s="224" t="s">
        <v>0</v>
      </c>
      <c r="G8" s="226">
        <v>6083092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116602</v>
      </c>
      <c r="D11" s="228" t="s">
        <v>0</v>
      </c>
      <c r="E11" s="55">
        <f>C11+E7-E8-E9</f>
        <v>5091642</v>
      </c>
      <c r="F11" s="228" t="s">
        <v>0</v>
      </c>
      <c r="G11" s="55">
        <f>E11+G7-G8-G9</f>
        <v>3098067</v>
      </c>
      <c r="H11" s="228" t="s">
        <v>0</v>
      </c>
      <c r="I11" s="55">
        <f>G11+I7-I8-I9</f>
        <v>3098067</v>
      </c>
      <c r="J11" s="228" t="s">
        <v>0</v>
      </c>
      <c r="K11" s="55">
        <f>K7-K8-K9+K10+I11</f>
        <v>3098067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Gribvand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34362732.03314545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-130578.38172595271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-621965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33610188.651419498</v>
      </c>
      <c r="D13" s="79" t="s">
        <v>0</v>
      </c>
      <c r="E13" s="6">
        <f>C13</f>
        <v>33610188.651419498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47896865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220</v>
      </c>
      <c r="C16" s="14">
        <f>'6. Gennemførte investeringer'!F56</f>
        <v>10370559.18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6078374.5733333323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2932772.4666666668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67278571.219999999</v>
      </c>
      <c r="D19" s="79" t="s">
        <v>0</v>
      </c>
      <c r="E19" s="8">
        <f>C19</f>
        <v>67278571.219999999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2083000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123000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1383592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650000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9590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7300000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2044276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13593458</v>
      </c>
      <c r="D30" s="79" t="s">
        <v>0</v>
      </c>
      <c r="E30" s="6">
        <f>C30</f>
        <v>13593458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-5514776.7999999998</v>
      </c>
      <c r="D32" s="79" t="s">
        <v>0</v>
      </c>
      <c r="E32" s="10">
        <f>C32</f>
        <v>-5514776.7999999998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-1360758.5276340395</v>
      </c>
      <c r="D34" s="79" t="s">
        <v>0</v>
      </c>
      <c r="E34" s="12">
        <f>C34</f>
        <v>-1360758.5276340395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107606682.54378545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1815425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59.273548917628354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Gribvand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34362732.03314545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34362732.03314545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34362732.03314545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-130578.38172595271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Gribvand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27507366.992532931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34232153.651419498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34362732.03314545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2487861.7991997306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621965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Gribvand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1744247749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47896865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47896865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4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Gribvand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209</v>
      </c>
      <c r="D8" s="31" t="s">
        <v>210</v>
      </c>
      <c r="E8" s="32">
        <v>3511066</v>
      </c>
      <c r="F8" s="34">
        <f t="shared" ref="F8" si="0">E8/D8</f>
        <v>175553.3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209</v>
      </c>
      <c r="D9" s="31" t="s">
        <v>211</v>
      </c>
      <c r="E9" s="32">
        <v>3511066</v>
      </c>
      <c r="F9" s="34">
        <f t="shared" ref="F9:F53" si="1">E9/D9</f>
        <v>351106.6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209</v>
      </c>
      <c r="D10" s="31" t="s">
        <v>212</v>
      </c>
      <c r="E10" s="32">
        <v>68325</v>
      </c>
      <c r="F10" s="34">
        <f t="shared" si="1"/>
        <v>911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209</v>
      </c>
      <c r="D11" s="31" t="s">
        <v>210</v>
      </c>
      <c r="E11" s="32">
        <v>266136</v>
      </c>
      <c r="F11" s="34">
        <f t="shared" si="1"/>
        <v>13306.8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209</v>
      </c>
      <c r="D12" s="31" t="s">
        <v>211</v>
      </c>
      <c r="E12" s="32">
        <v>266136</v>
      </c>
      <c r="F12" s="34">
        <f t="shared" si="1"/>
        <v>26613.599999999999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209</v>
      </c>
      <c r="D13" s="31" t="s">
        <v>212</v>
      </c>
      <c r="E13" s="32">
        <v>268226</v>
      </c>
      <c r="F13" s="34">
        <f t="shared" si="1"/>
        <v>3576.3466666666668</v>
      </c>
      <c r="G13" s="35" t="s">
        <v>0</v>
      </c>
      <c r="H13" s="26"/>
    </row>
    <row r="14" spans="1:8" s="150" customFormat="1" x14ac:dyDescent="0.25">
      <c r="A14" s="26"/>
      <c r="B14" s="29" t="s">
        <v>191</v>
      </c>
      <c r="C14" s="30" t="s">
        <v>209</v>
      </c>
      <c r="D14" s="31" t="s">
        <v>212</v>
      </c>
      <c r="E14" s="32">
        <v>1713521</v>
      </c>
      <c r="F14" s="34">
        <f t="shared" si="1"/>
        <v>22846.946666666667</v>
      </c>
      <c r="G14" s="35" t="s">
        <v>0</v>
      </c>
      <c r="H14" s="26"/>
    </row>
    <row r="15" spans="1:8" s="150" customFormat="1" ht="26.25" x14ac:dyDescent="0.25">
      <c r="A15" s="26"/>
      <c r="B15" s="29" t="s">
        <v>192</v>
      </c>
      <c r="C15" s="30" t="s">
        <v>209</v>
      </c>
      <c r="D15" s="31" t="s">
        <v>210</v>
      </c>
      <c r="E15" s="32">
        <v>21769</v>
      </c>
      <c r="F15" s="34">
        <f t="shared" si="1"/>
        <v>1088.45</v>
      </c>
      <c r="G15" s="35" t="s">
        <v>0</v>
      </c>
      <c r="H15" s="26"/>
    </row>
    <row r="16" spans="1:8" s="150" customFormat="1" ht="26.25" x14ac:dyDescent="0.25">
      <c r="A16" s="26"/>
      <c r="B16" s="29" t="s">
        <v>193</v>
      </c>
      <c r="C16" s="30" t="s">
        <v>209</v>
      </c>
      <c r="D16" s="31" t="s">
        <v>211</v>
      </c>
      <c r="E16" s="32">
        <v>21768</v>
      </c>
      <c r="F16" s="34">
        <f t="shared" si="1"/>
        <v>2176.8000000000002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 t="s">
        <v>209</v>
      </c>
      <c r="D17" s="31" t="s">
        <v>213</v>
      </c>
      <c r="E17" s="32">
        <v>7061</v>
      </c>
      <c r="F17" s="34">
        <f t="shared" si="1"/>
        <v>141.22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 t="s">
        <v>209</v>
      </c>
      <c r="D18" s="31" t="s">
        <v>213</v>
      </c>
      <c r="E18" s="32">
        <v>7060</v>
      </c>
      <c r="F18" s="34">
        <f t="shared" si="1"/>
        <v>141.19999999999999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 t="s">
        <v>209</v>
      </c>
      <c r="D19" s="31" t="s">
        <v>214</v>
      </c>
      <c r="E19" s="32">
        <v>1482996</v>
      </c>
      <c r="F19" s="34">
        <f t="shared" si="1"/>
        <v>296599.2</v>
      </c>
      <c r="G19" s="35" t="s">
        <v>0</v>
      </c>
      <c r="H19" s="26"/>
    </row>
    <row r="20" spans="1:8" s="150" customFormat="1" x14ac:dyDescent="0.25">
      <c r="A20" s="26"/>
      <c r="B20" s="29" t="s">
        <v>189</v>
      </c>
      <c r="C20" s="30" t="s">
        <v>209</v>
      </c>
      <c r="D20" s="31" t="s">
        <v>210</v>
      </c>
      <c r="E20" s="32">
        <v>119069</v>
      </c>
      <c r="F20" s="34">
        <f t="shared" si="1"/>
        <v>5953.45</v>
      </c>
      <c r="G20" s="35" t="s">
        <v>0</v>
      </c>
      <c r="H20" s="26"/>
    </row>
    <row r="21" spans="1:8" s="150" customFormat="1" x14ac:dyDescent="0.25">
      <c r="A21" s="26"/>
      <c r="B21" s="29" t="s">
        <v>190</v>
      </c>
      <c r="C21" s="30" t="s">
        <v>209</v>
      </c>
      <c r="D21" s="31" t="s">
        <v>211</v>
      </c>
      <c r="E21" s="32">
        <v>119069</v>
      </c>
      <c r="F21" s="34">
        <f t="shared" si="1"/>
        <v>11906.9</v>
      </c>
      <c r="G21" s="35" t="s">
        <v>0</v>
      </c>
      <c r="H21" s="26"/>
    </row>
    <row r="22" spans="1:8" s="150" customFormat="1" x14ac:dyDescent="0.25">
      <c r="A22" s="26"/>
      <c r="B22" s="29" t="s">
        <v>191</v>
      </c>
      <c r="C22" s="30" t="s">
        <v>209</v>
      </c>
      <c r="D22" s="31" t="s">
        <v>212</v>
      </c>
      <c r="E22" s="32">
        <v>497744</v>
      </c>
      <c r="F22" s="34">
        <f t="shared" si="1"/>
        <v>6636.586666666667</v>
      </c>
      <c r="G22" s="35" t="s">
        <v>0</v>
      </c>
      <c r="H22" s="26"/>
    </row>
    <row r="23" spans="1:8" s="150" customFormat="1" x14ac:dyDescent="0.25">
      <c r="A23" s="26"/>
      <c r="B23" s="29" t="s">
        <v>197</v>
      </c>
      <c r="C23" s="30" t="s">
        <v>209</v>
      </c>
      <c r="D23" s="31" t="s">
        <v>214</v>
      </c>
      <c r="E23" s="32">
        <v>864400</v>
      </c>
      <c r="F23" s="34">
        <f t="shared" si="1"/>
        <v>172880</v>
      </c>
      <c r="G23" s="35" t="s">
        <v>0</v>
      </c>
      <c r="H23" s="26"/>
    </row>
    <row r="24" spans="1:8" s="150" customFormat="1" x14ac:dyDescent="0.25">
      <c r="A24" s="26"/>
      <c r="B24" s="29" t="s">
        <v>191</v>
      </c>
      <c r="C24" s="30" t="s">
        <v>209</v>
      </c>
      <c r="D24" s="31" t="s">
        <v>212</v>
      </c>
      <c r="E24" s="32">
        <v>3334815</v>
      </c>
      <c r="F24" s="34">
        <f t="shared" si="1"/>
        <v>44464.2</v>
      </c>
      <c r="G24" s="35" t="s">
        <v>0</v>
      </c>
      <c r="H24" s="26"/>
    </row>
    <row r="25" spans="1:8" s="150" customFormat="1" x14ac:dyDescent="0.25">
      <c r="A25" s="26"/>
      <c r="B25" s="29" t="s">
        <v>191</v>
      </c>
      <c r="C25" s="30" t="s">
        <v>209</v>
      </c>
      <c r="D25" s="31" t="s">
        <v>212</v>
      </c>
      <c r="E25" s="32">
        <v>4031113</v>
      </c>
      <c r="F25" s="34">
        <f t="shared" si="1"/>
        <v>53748.173333333332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209</v>
      </c>
      <c r="D26" s="31" t="s">
        <v>212</v>
      </c>
      <c r="E26" s="32">
        <v>1084278</v>
      </c>
      <c r="F26" s="34">
        <f t="shared" si="1"/>
        <v>14457.04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209</v>
      </c>
      <c r="D27" s="31" t="s">
        <v>212</v>
      </c>
      <c r="E27" s="32">
        <v>1253836</v>
      </c>
      <c r="F27" s="34">
        <f t="shared" si="1"/>
        <v>16717.813333333332</v>
      </c>
      <c r="G27" s="35" t="s">
        <v>0</v>
      </c>
      <c r="H27" s="26"/>
    </row>
    <row r="28" spans="1:8" s="150" customFormat="1" x14ac:dyDescent="0.25">
      <c r="A28" s="26"/>
      <c r="B28" s="29" t="s">
        <v>198</v>
      </c>
      <c r="C28" s="30" t="s">
        <v>209</v>
      </c>
      <c r="D28" s="31" t="s">
        <v>212</v>
      </c>
      <c r="E28" s="32">
        <v>7936881</v>
      </c>
      <c r="F28" s="34">
        <f t="shared" si="1"/>
        <v>105825.08</v>
      </c>
      <c r="G28" s="35" t="s">
        <v>0</v>
      </c>
      <c r="H28" s="26"/>
    </row>
    <row r="29" spans="1:8" s="150" customFormat="1" x14ac:dyDescent="0.25">
      <c r="A29" s="26"/>
      <c r="B29" s="29" t="s">
        <v>191</v>
      </c>
      <c r="C29" s="30" t="s">
        <v>209</v>
      </c>
      <c r="D29" s="31" t="s">
        <v>212</v>
      </c>
      <c r="E29" s="32">
        <v>341681</v>
      </c>
      <c r="F29" s="34">
        <f t="shared" si="1"/>
        <v>4555.7466666666669</v>
      </c>
      <c r="G29" s="35" t="s">
        <v>0</v>
      </c>
      <c r="H29" s="26"/>
    </row>
    <row r="30" spans="1:8" s="150" customFormat="1" x14ac:dyDescent="0.25">
      <c r="A30" s="26"/>
      <c r="B30" s="29" t="s">
        <v>199</v>
      </c>
      <c r="C30" s="30" t="s">
        <v>209</v>
      </c>
      <c r="D30" s="31" t="s">
        <v>210</v>
      </c>
      <c r="E30" s="32">
        <v>42710</v>
      </c>
      <c r="F30" s="34">
        <f t="shared" si="1"/>
        <v>2135.5</v>
      </c>
      <c r="G30" s="35" t="s">
        <v>0</v>
      </c>
      <c r="H30" s="26"/>
    </row>
    <row r="31" spans="1:8" s="150" customFormat="1" x14ac:dyDescent="0.25">
      <c r="A31" s="26"/>
      <c r="B31" s="29" t="s">
        <v>200</v>
      </c>
      <c r="C31" s="30" t="s">
        <v>209</v>
      </c>
      <c r="D31" s="31" t="s">
        <v>211</v>
      </c>
      <c r="E31" s="32">
        <v>42711</v>
      </c>
      <c r="F31" s="34">
        <f t="shared" si="1"/>
        <v>4271.1000000000004</v>
      </c>
      <c r="G31" s="35" t="s">
        <v>0</v>
      </c>
      <c r="H31" s="26"/>
    </row>
    <row r="32" spans="1:8" s="150" customFormat="1" x14ac:dyDescent="0.25">
      <c r="A32" s="26"/>
      <c r="B32" s="29" t="s">
        <v>201</v>
      </c>
      <c r="C32" s="30" t="s">
        <v>209</v>
      </c>
      <c r="D32" s="31" t="s">
        <v>212</v>
      </c>
      <c r="E32" s="32">
        <v>33875</v>
      </c>
      <c r="F32" s="34">
        <f t="shared" si="1"/>
        <v>451.66666666666669</v>
      </c>
      <c r="G32" s="35" t="s">
        <v>0</v>
      </c>
      <c r="H32" s="26"/>
    </row>
    <row r="33" spans="1:8" s="150" customFormat="1" x14ac:dyDescent="0.25">
      <c r="A33" s="26"/>
      <c r="B33" s="29" t="s">
        <v>201</v>
      </c>
      <c r="C33" s="30" t="s">
        <v>209</v>
      </c>
      <c r="D33" s="31" t="s">
        <v>212</v>
      </c>
      <c r="E33" s="32">
        <v>115157</v>
      </c>
      <c r="F33" s="34">
        <f t="shared" si="1"/>
        <v>1535.4266666666667</v>
      </c>
      <c r="G33" s="35" t="s">
        <v>0</v>
      </c>
      <c r="H33" s="26"/>
    </row>
    <row r="34" spans="1:8" s="150" customFormat="1" x14ac:dyDescent="0.25">
      <c r="A34" s="26"/>
      <c r="B34" s="29" t="s">
        <v>201</v>
      </c>
      <c r="C34" s="30" t="s">
        <v>209</v>
      </c>
      <c r="D34" s="31" t="s">
        <v>212</v>
      </c>
      <c r="E34" s="32">
        <v>63697</v>
      </c>
      <c r="F34" s="34">
        <f t="shared" si="1"/>
        <v>849.29333333333329</v>
      </c>
      <c r="G34" s="35" t="s">
        <v>0</v>
      </c>
      <c r="H34" s="26"/>
    </row>
    <row r="35" spans="1:8" s="150" customFormat="1" x14ac:dyDescent="0.25">
      <c r="A35" s="26"/>
      <c r="B35" s="29" t="s">
        <v>199</v>
      </c>
      <c r="C35" s="30" t="s">
        <v>209</v>
      </c>
      <c r="D35" s="31" t="s">
        <v>210</v>
      </c>
      <c r="E35" s="32">
        <v>7962</v>
      </c>
      <c r="F35" s="34">
        <f t="shared" si="1"/>
        <v>398.1</v>
      </c>
      <c r="G35" s="35" t="s">
        <v>0</v>
      </c>
      <c r="H35" s="26"/>
    </row>
    <row r="36" spans="1:8" s="150" customFormat="1" x14ac:dyDescent="0.25">
      <c r="A36" s="26"/>
      <c r="B36" s="29" t="s">
        <v>200</v>
      </c>
      <c r="C36" s="30" t="s">
        <v>209</v>
      </c>
      <c r="D36" s="31" t="s">
        <v>211</v>
      </c>
      <c r="E36" s="32">
        <v>7962</v>
      </c>
      <c r="F36" s="34">
        <f t="shared" si="1"/>
        <v>796.2</v>
      </c>
      <c r="G36" s="35" t="s">
        <v>0</v>
      </c>
      <c r="H36" s="26"/>
    </row>
    <row r="37" spans="1:8" s="150" customFormat="1" x14ac:dyDescent="0.25">
      <c r="A37" s="26"/>
      <c r="B37" s="29" t="s">
        <v>202</v>
      </c>
      <c r="C37" s="30" t="s">
        <v>209</v>
      </c>
      <c r="D37" s="31" t="s">
        <v>210</v>
      </c>
      <c r="E37" s="32">
        <v>196423</v>
      </c>
      <c r="F37" s="34">
        <f t="shared" si="1"/>
        <v>9821.15</v>
      </c>
      <c r="G37" s="35" t="s">
        <v>0</v>
      </c>
      <c r="H37" s="26"/>
    </row>
    <row r="38" spans="1:8" s="150" customFormat="1" x14ac:dyDescent="0.25">
      <c r="A38" s="26"/>
      <c r="B38" s="29" t="s">
        <v>203</v>
      </c>
      <c r="C38" s="30" t="s">
        <v>209</v>
      </c>
      <c r="D38" s="31" t="s">
        <v>211</v>
      </c>
      <c r="E38" s="32">
        <v>4185656</v>
      </c>
      <c r="F38" s="34">
        <f t="shared" si="1"/>
        <v>418565.6</v>
      </c>
      <c r="G38" s="35" t="s">
        <v>0</v>
      </c>
      <c r="H38" s="26"/>
    </row>
    <row r="39" spans="1:8" s="150" customFormat="1" x14ac:dyDescent="0.25">
      <c r="A39" s="26"/>
      <c r="B39" s="29" t="s">
        <v>204</v>
      </c>
      <c r="C39" s="30" t="s">
        <v>209</v>
      </c>
      <c r="D39" s="31" t="s">
        <v>213</v>
      </c>
      <c r="E39" s="32">
        <v>2433855</v>
      </c>
      <c r="F39" s="34">
        <f t="shared" si="1"/>
        <v>48677.1</v>
      </c>
      <c r="G39" s="35" t="s">
        <v>0</v>
      </c>
      <c r="H39" s="26"/>
    </row>
    <row r="40" spans="1:8" s="150" customFormat="1" x14ac:dyDescent="0.25">
      <c r="A40" s="26"/>
      <c r="B40" s="29" t="s">
        <v>199</v>
      </c>
      <c r="C40" s="30" t="s">
        <v>209</v>
      </c>
      <c r="D40" s="31" t="s">
        <v>210</v>
      </c>
      <c r="E40" s="32">
        <v>1012612</v>
      </c>
      <c r="F40" s="34">
        <f t="shared" si="1"/>
        <v>50630.6</v>
      </c>
      <c r="G40" s="35" t="s">
        <v>0</v>
      </c>
      <c r="H40" s="26"/>
    </row>
    <row r="41" spans="1:8" s="150" customFormat="1" x14ac:dyDescent="0.25">
      <c r="A41" s="26"/>
      <c r="B41" s="29" t="s">
        <v>200</v>
      </c>
      <c r="C41" s="30" t="s">
        <v>209</v>
      </c>
      <c r="D41" s="31" t="s">
        <v>211</v>
      </c>
      <c r="E41" s="32">
        <v>253154</v>
      </c>
      <c r="F41" s="34">
        <f t="shared" si="1"/>
        <v>25315.4</v>
      </c>
      <c r="G41" s="35" t="s">
        <v>0</v>
      </c>
      <c r="H41" s="26"/>
    </row>
    <row r="42" spans="1:8" s="150" customFormat="1" x14ac:dyDescent="0.25">
      <c r="A42" s="26"/>
      <c r="B42" s="29" t="s">
        <v>205</v>
      </c>
      <c r="C42" s="30" t="s">
        <v>209</v>
      </c>
      <c r="D42" s="31" t="s">
        <v>213</v>
      </c>
      <c r="E42" s="32">
        <v>5562102</v>
      </c>
      <c r="F42" s="34">
        <f t="shared" si="1"/>
        <v>111242.04</v>
      </c>
      <c r="G42" s="35" t="s">
        <v>0</v>
      </c>
      <c r="H42" s="26"/>
    </row>
    <row r="43" spans="1:8" s="150" customFormat="1" x14ac:dyDescent="0.25">
      <c r="A43" s="26"/>
      <c r="B43" s="29" t="s">
        <v>199</v>
      </c>
      <c r="C43" s="30" t="s">
        <v>209</v>
      </c>
      <c r="D43" s="31" t="s">
        <v>210</v>
      </c>
      <c r="E43" s="32">
        <v>6489119</v>
      </c>
      <c r="F43" s="34">
        <f t="shared" si="1"/>
        <v>324455.95</v>
      </c>
      <c r="G43" s="35" t="s">
        <v>0</v>
      </c>
      <c r="H43" s="26"/>
    </row>
    <row r="44" spans="1:8" s="150" customFormat="1" x14ac:dyDescent="0.25">
      <c r="A44" s="26"/>
      <c r="B44" s="29" t="s">
        <v>200</v>
      </c>
      <c r="C44" s="30" t="s">
        <v>209</v>
      </c>
      <c r="D44" s="31" t="s">
        <v>211</v>
      </c>
      <c r="E44" s="32">
        <v>6489118</v>
      </c>
      <c r="F44" s="34">
        <f t="shared" si="1"/>
        <v>648911.80000000005</v>
      </c>
      <c r="G44" s="35" t="s">
        <v>0</v>
      </c>
      <c r="H44" s="26"/>
    </row>
    <row r="45" spans="1:8" s="150" customFormat="1" x14ac:dyDescent="0.25">
      <c r="A45" s="26"/>
      <c r="B45" s="29" t="s">
        <v>189</v>
      </c>
      <c r="C45" s="30" t="s">
        <v>209</v>
      </c>
      <c r="D45" s="31" t="s">
        <v>210</v>
      </c>
      <c r="E45" s="32">
        <v>98600</v>
      </c>
      <c r="F45" s="34">
        <f t="shared" si="1"/>
        <v>4930</v>
      </c>
      <c r="G45" s="35" t="s">
        <v>0</v>
      </c>
      <c r="H45" s="26"/>
    </row>
    <row r="46" spans="1:8" s="150" customFormat="1" x14ac:dyDescent="0.25">
      <c r="A46" s="26"/>
      <c r="B46" s="29" t="s">
        <v>190</v>
      </c>
      <c r="C46" s="30" t="s">
        <v>209</v>
      </c>
      <c r="D46" s="31" t="s">
        <v>211</v>
      </c>
      <c r="E46" s="32">
        <v>98600</v>
      </c>
      <c r="F46" s="34">
        <f t="shared" si="1"/>
        <v>9860</v>
      </c>
      <c r="G46" s="35" t="s">
        <v>0</v>
      </c>
      <c r="H46" s="26"/>
    </row>
    <row r="47" spans="1:8" s="150" customFormat="1" x14ac:dyDescent="0.25">
      <c r="A47" s="26"/>
      <c r="B47" s="29" t="s">
        <v>204</v>
      </c>
      <c r="C47" s="30" t="s">
        <v>209</v>
      </c>
      <c r="D47" s="31" t="s">
        <v>213</v>
      </c>
      <c r="E47" s="32">
        <v>73200</v>
      </c>
      <c r="F47" s="34">
        <f t="shared" si="1"/>
        <v>1464</v>
      </c>
      <c r="G47" s="35" t="s">
        <v>0</v>
      </c>
      <c r="H47" s="26"/>
    </row>
    <row r="48" spans="1:8" s="150" customFormat="1" x14ac:dyDescent="0.25">
      <c r="A48" s="26"/>
      <c r="B48" s="29" t="s">
        <v>206</v>
      </c>
      <c r="C48" s="30" t="s">
        <v>209</v>
      </c>
      <c r="D48" s="31" t="s">
        <v>211</v>
      </c>
      <c r="E48" s="32">
        <v>456995</v>
      </c>
      <c r="F48" s="34">
        <f t="shared" si="1"/>
        <v>45699.5</v>
      </c>
      <c r="G48" s="35" t="s">
        <v>0</v>
      </c>
      <c r="H48" s="26"/>
    </row>
    <row r="49" spans="1:8" s="150" customFormat="1" x14ac:dyDescent="0.25">
      <c r="A49" s="26"/>
      <c r="B49" s="29" t="s">
        <v>204</v>
      </c>
      <c r="C49" s="30" t="s">
        <v>209</v>
      </c>
      <c r="D49" s="31" t="s">
        <v>213</v>
      </c>
      <c r="E49" s="32">
        <v>549760</v>
      </c>
      <c r="F49" s="34">
        <f t="shared" si="1"/>
        <v>10995.2</v>
      </c>
      <c r="G49" s="35" t="s">
        <v>0</v>
      </c>
      <c r="H49" s="26"/>
    </row>
    <row r="50" spans="1:8" s="150" customFormat="1" x14ac:dyDescent="0.25">
      <c r="A50" s="26"/>
      <c r="B50" s="29" t="s">
        <v>207</v>
      </c>
      <c r="C50" s="30" t="s">
        <v>209</v>
      </c>
      <c r="D50" s="31" t="s">
        <v>212</v>
      </c>
      <c r="E50" s="32">
        <v>342170</v>
      </c>
      <c r="F50" s="34">
        <f t="shared" si="1"/>
        <v>4562.2666666666664</v>
      </c>
      <c r="G50" s="35" t="s">
        <v>0</v>
      </c>
      <c r="H50" s="26"/>
    </row>
    <row r="51" spans="1:8" s="150" customFormat="1" x14ac:dyDescent="0.25">
      <c r="A51" s="26"/>
      <c r="B51" s="29" t="s">
        <v>208</v>
      </c>
      <c r="C51" s="30" t="s">
        <v>209</v>
      </c>
      <c r="D51" s="31" t="s">
        <v>213</v>
      </c>
      <c r="E51" s="32">
        <v>18009</v>
      </c>
      <c r="F51" s="34">
        <f t="shared" si="1"/>
        <v>360.18</v>
      </c>
      <c r="G51" s="35" t="s">
        <v>0</v>
      </c>
      <c r="H51" s="26"/>
    </row>
    <row r="52" spans="1:8" s="150" customFormat="1" x14ac:dyDescent="0.25">
      <c r="A52" s="26"/>
      <c r="B52" s="29" t="s">
        <v>207</v>
      </c>
      <c r="C52" s="30" t="s">
        <v>209</v>
      </c>
      <c r="D52" s="31" t="s">
        <v>212</v>
      </c>
      <c r="E52" s="32">
        <v>100458318</v>
      </c>
      <c r="F52" s="34">
        <f t="shared" si="1"/>
        <v>1339444.24</v>
      </c>
      <c r="G52" s="35" t="s">
        <v>0</v>
      </c>
      <c r="H52" s="26"/>
    </row>
    <row r="53" spans="1:8" s="150" customFormat="1" x14ac:dyDescent="0.25">
      <c r="A53" s="26"/>
      <c r="B53" s="29" t="s">
        <v>208</v>
      </c>
      <c r="C53" s="30" t="s">
        <v>209</v>
      </c>
      <c r="D53" s="31" t="s">
        <v>213</v>
      </c>
      <c r="E53" s="32">
        <v>5292926</v>
      </c>
      <c r="F53" s="34">
        <f t="shared" si="1"/>
        <v>105858.52</v>
      </c>
      <c r="G53" s="35" t="s">
        <v>0</v>
      </c>
      <c r="H53" s="26"/>
    </row>
    <row r="54" spans="1:8" s="150" customFormat="1" x14ac:dyDescent="0.25">
      <c r="A54" s="26"/>
      <c r="B54" s="23" t="s">
        <v>72</v>
      </c>
      <c r="C54" s="160"/>
      <c r="D54" s="160"/>
      <c r="E54" s="160"/>
      <c r="F54" s="36">
        <f>SUM(F8:F53)</f>
        <v>4502437.2866666662</v>
      </c>
      <c r="G54" s="37" t="s">
        <v>0</v>
      </c>
      <c r="H54" s="26"/>
    </row>
    <row r="55" spans="1:8" s="150" customFormat="1" x14ac:dyDescent="0.25">
      <c r="A55" s="26"/>
      <c r="B55" s="107" t="s">
        <v>136</v>
      </c>
      <c r="C55" s="161"/>
      <c r="D55" s="161"/>
      <c r="E55" s="161"/>
      <c r="F55" s="66">
        <v>5868121.8933333335</v>
      </c>
      <c r="G55" s="37" t="s">
        <v>0</v>
      </c>
      <c r="H55" s="26"/>
    </row>
    <row r="56" spans="1:8" s="150" customFormat="1" x14ac:dyDescent="0.25">
      <c r="A56" s="26"/>
      <c r="B56" s="39" t="s">
        <v>69</v>
      </c>
      <c r="C56" s="162"/>
      <c r="D56" s="162"/>
      <c r="E56" s="163"/>
      <c r="F56" s="38">
        <f>F54+F55</f>
        <v>10370559.18</v>
      </c>
      <c r="G56" s="38" t="s">
        <v>0</v>
      </c>
      <c r="H56" s="26"/>
    </row>
    <row r="57" spans="1:8" s="150" customFormat="1" x14ac:dyDescent="0.25">
      <c r="A57" s="26"/>
      <c r="B57" s="26"/>
      <c r="C57" s="26"/>
      <c r="D57" s="26"/>
      <c r="E57" s="26"/>
      <c r="F57" s="26"/>
      <c r="G57" s="26"/>
      <c r="H57" s="26"/>
    </row>
    <row r="58" spans="1:8" s="150" customFormat="1" x14ac:dyDescent="0.25">
      <c r="A58" s="26"/>
      <c r="B58" s="26"/>
      <c r="C58" s="26"/>
      <c r="D58" s="26"/>
      <c r="E58" s="26"/>
      <c r="F58" s="26"/>
      <c r="G58" s="26"/>
      <c r="H58" s="26"/>
    </row>
    <row r="59" spans="1:8" s="150" customFormat="1" x14ac:dyDescent="0.25">
      <c r="A59" s="26"/>
      <c r="B59" s="26"/>
      <c r="C59" s="26"/>
      <c r="D59" s="26"/>
      <c r="E59" s="26"/>
      <c r="F59" s="26"/>
      <c r="G59" s="26"/>
      <c r="H59" s="26"/>
    </row>
    <row r="60" spans="1:8" s="150" customFormat="1" hidden="1" x14ac:dyDescent="0.25"/>
    <row r="61" spans="1:8" s="150" customFormat="1" hidden="1" x14ac:dyDescent="0.25"/>
    <row r="62" spans="1:8" s="150" customFormat="1" hidden="1" x14ac:dyDescent="0.25"/>
    <row r="63" spans="1:8" s="150" customFormat="1" ht="14.45" hidden="1" customHeight="1" x14ac:dyDescent="0.25"/>
    <row r="64" spans="1:8" s="150" customFormat="1" ht="14.45" hidden="1" customHeight="1" x14ac:dyDescent="0.25"/>
    <row r="65" s="150" customFormat="1" ht="15" hidden="1" customHeight="1" x14ac:dyDescent="0.25"/>
    <row r="66" s="150" customFormat="1" ht="15" hidden="1" customHeight="1" x14ac:dyDescent="0.25"/>
    <row r="67" s="150" customFormat="1" ht="15" hidden="1" customHeight="1" x14ac:dyDescent="0.25"/>
    <row r="68" s="150" customFormat="1" ht="15" hidden="1" customHeight="1" x14ac:dyDescent="0.25"/>
    <row r="69" s="150" customFormat="1" ht="15" hidden="1" customHeight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Gribvand Spildevand AS</v>
      </c>
      <c r="B1" s="164"/>
      <c r="C1" s="164"/>
      <c r="D1" s="164"/>
      <c r="E1" s="164"/>
    </row>
    <row r="2" spans="1:5" x14ac:dyDescent="0.25">
      <c r="A2" s="1" t="str">
        <f>'1. Forside'!A2</f>
        <v>S032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1742500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1184000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investeringer'!F54</f>
        <v>4502437.2866666662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6078374.5733333323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Gribvand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201</v>
      </c>
      <c r="C8" s="30">
        <v>2015</v>
      </c>
      <c r="D8" s="31">
        <v>75</v>
      </c>
      <c r="E8" s="32">
        <v>10000000</v>
      </c>
      <c r="F8" s="45">
        <f>E8/D8</f>
        <v>133333.33333333334</v>
      </c>
      <c r="G8" s="35" t="s">
        <v>0</v>
      </c>
      <c r="H8" s="26"/>
    </row>
    <row r="9" spans="1:8" s="150" customFormat="1" x14ac:dyDescent="0.25">
      <c r="A9" s="26"/>
      <c r="B9" s="29" t="s">
        <v>201</v>
      </c>
      <c r="C9" s="30">
        <v>2015</v>
      </c>
      <c r="D9" s="31">
        <v>75</v>
      </c>
      <c r="E9" s="32">
        <v>23000893</v>
      </c>
      <c r="F9" s="45">
        <f t="shared" ref="F9:F20" si="0">E9/D9</f>
        <v>306678.5733333333</v>
      </c>
      <c r="G9" s="35" t="s">
        <v>0</v>
      </c>
      <c r="H9" s="26"/>
    </row>
    <row r="10" spans="1:8" s="150" customFormat="1" x14ac:dyDescent="0.25">
      <c r="A10" s="26"/>
      <c r="B10" s="29" t="s">
        <v>204</v>
      </c>
      <c r="C10" s="30">
        <v>2015</v>
      </c>
      <c r="D10" s="31">
        <v>50</v>
      </c>
      <c r="E10" s="32">
        <v>7000000</v>
      </c>
      <c r="F10" s="45">
        <f t="shared" si="0"/>
        <v>140000</v>
      </c>
      <c r="G10" s="35" t="s">
        <v>0</v>
      </c>
      <c r="H10" s="26"/>
    </row>
    <row r="11" spans="1:8" s="150" customFormat="1" x14ac:dyDescent="0.25">
      <c r="A11" s="26"/>
      <c r="B11" s="29" t="s">
        <v>200</v>
      </c>
      <c r="C11" s="30">
        <v>2015</v>
      </c>
      <c r="D11" s="31">
        <v>10</v>
      </c>
      <c r="E11" s="32">
        <v>6000000</v>
      </c>
      <c r="F11" s="45">
        <f t="shared" si="0"/>
        <v>600000</v>
      </c>
      <c r="G11" s="35" t="s">
        <v>0</v>
      </c>
      <c r="H11" s="26"/>
    </row>
    <row r="12" spans="1:8" s="150" customFormat="1" x14ac:dyDescent="0.25">
      <c r="A12" s="26"/>
      <c r="B12" s="29" t="s">
        <v>194</v>
      </c>
      <c r="C12" s="30">
        <v>2015</v>
      </c>
      <c r="D12" s="31">
        <v>50</v>
      </c>
      <c r="E12" s="32">
        <v>2000000</v>
      </c>
      <c r="F12" s="45">
        <f t="shared" si="0"/>
        <v>40000</v>
      </c>
      <c r="G12" s="35" t="s">
        <v>0</v>
      </c>
      <c r="H12" s="26"/>
    </row>
    <row r="13" spans="1:8" s="150" customFormat="1" x14ac:dyDescent="0.25">
      <c r="A13" s="26"/>
      <c r="B13" s="29" t="s">
        <v>190</v>
      </c>
      <c r="C13" s="30">
        <v>2015</v>
      </c>
      <c r="D13" s="31">
        <v>10</v>
      </c>
      <c r="E13" s="32">
        <v>3000000</v>
      </c>
      <c r="F13" s="45">
        <f t="shared" si="0"/>
        <v>300000</v>
      </c>
      <c r="G13" s="35" t="s">
        <v>0</v>
      </c>
      <c r="H13" s="26"/>
    </row>
    <row r="14" spans="1:8" s="150" customFormat="1" x14ac:dyDescent="0.25">
      <c r="A14" s="26"/>
      <c r="B14" s="29" t="s">
        <v>191</v>
      </c>
      <c r="C14" s="30">
        <v>2016</v>
      </c>
      <c r="D14" s="31">
        <v>75</v>
      </c>
      <c r="E14" s="32">
        <v>7000000</v>
      </c>
      <c r="F14" s="45">
        <f t="shared" si="0"/>
        <v>93333.333333333328</v>
      </c>
      <c r="G14" s="35" t="s">
        <v>0</v>
      </c>
      <c r="H14" s="26"/>
    </row>
    <row r="15" spans="1:8" s="150" customFormat="1" x14ac:dyDescent="0.25">
      <c r="A15" s="26"/>
      <c r="B15" s="29" t="s">
        <v>190</v>
      </c>
      <c r="C15" s="30">
        <v>2016</v>
      </c>
      <c r="D15" s="31">
        <v>10</v>
      </c>
      <c r="E15" s="32">
        <v>3600000</v>
      </c>
      <c r="F15" s="45">
        <f t="shared" si="0"/>
        <v>360000</v>
      </c>
      <c r="G15" s="35" t="s">
        <v>0</v>
      </c>
      <c r="H15" s="26"/>
    </row>
    <row r="16" spans="1:8" s="150" customFormat="1" x14ac:dyDescent="0.25">
      <c r="A16" s="26"/>
      <c r="B16" s="29" t="s">
        <v>191</v>
      </c>
      <c r="C16" s="30">
        <v>2016</v>
      </c>
      <c r="D16" s="31">
        <v>75</v>
      </c>
      <c r="E16" s="32">
        <v>20957042</v>
      </c>
      <c r="F16" s="45">
        <f t="shared" si="0"/>
        <v>279427.22666666668</v>
      </c>
      <c r="G16" s="35" t="s">
        <v>0</v>
      </c>
      <c r="H16" s="26"/>
    </row>
    <row r="17" spans="1:8" s="150" customFormat="1" x14ac:dyDescent="0.25">
      <c r="A17" s="26"/>
      <c r="B17" s="29" t="s">
        <v>204</v>
      </c>
      <c r="C17" s="30">
        <v>2016</v>
      </c>
      <c r="D17" s="31">
        <v>50</v>
      </c>
      <c r="E17" s="32">
        <v>10000000</v>
      </c>
      <c r="F17" s="45">
        <f t="shared" si="0"/>
        <v>200000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>
        <v>2016</v>
      </c>
      <c r="D18" s="31">
        <v>10</v>
      </c>
      <c r="E18" s="32">
        <v>2400000</v>
      </c>
      <c r="F18" s="45">
        <f t="shared" si="0"/>
        <v>240000</v>
      </c>
      <c r="G18" s="35" t="s">
        <v>0</v>
      </c>
      <c r="H18" s="26"/>
    </row>
    <row r="19" spans="1:8" s="150" customFormat="1" x14ac:dyDescent="0.25">
      <c r="A19" s="26"/>
      <c r="B19" s="29" t="s">
        <v>194</v>
      </c>
      <c r="C19" s="30">
        <v>2016</v>
      </c>
      <c r="D19" s="31">
        <v>50</v>
      </c>
      <c r="E19" s="32">
        <v>2000000</v>
      </c>
      <c r="F19" s="45">
        <f t="shared" si="0"/>
        <v>40000</v>
      </c>
      <c r="G19" s="35" t="s">
        <v>0</v>
      </c>
      <c r="H19" s="26"/>
    </row>
    <row r="20" spans="1:8" s="150" customFormat="1" x14ac:dyDescent="0.25">
      <c r="A20" s="26"/>
      <c r="B20" s="29" t="s">
        <v>190</v>
      </c>
      <c r="C20" s="30">
        <v>2016</v>
      </c>
      <c r="D20" s="31">
        <v>10</v>
      </c>
      <c r="E20" s="32">
        <v>2000000</v>
      </c>
      <c r="F20" s="45">
        <f t="shared" si="0"/>
        <v>200000</v>
      </c>
      <c r="G20" s="35" t="s">
        <v>0</v>
      </c>
      <c r="H20" s="26"/>
    </row>
    <row r="21" spans="1:8" s="150" customFormat="1" x14ac:dyDescent="0.25">
      <c r="A21" s="26"/>
      <c r="B21" s="109" t="s">
        <v>73</v>
      </c>
      <c r="C21" s="167"/>
      <c r="D21" s="168"/>
      <c r="E21" s="169"/>
      <c r="F21" s="46">
        <f>SUMIF(C8:C20,"2015",F8:F20)</f>
        <v>1520011.9066666667</v>
      </c>
      <c r="G21" s="47" t="s">
        <v>0</v>
      </c>
      <c r="H21" s="26"/>
    </row>
    <row r="22" spans="1:8" s="150" customFormat="1" x14ac:dyDescent="0.25">
      <c r="A22" s="26"/>
      <c r="B22" s="107" t="s">
        <v>134</v>
      </c>
      <c r="C22" s="170"/>
      <c r="D22" s="171"/>
      <c r="E22" s="172"/>
      <c r="F22" s="46">
        <f>SUMIF(C8:C20,"2016",F8:F20)</f>
        <v>1412760.56</v>
      </c>
      <c r="G22" s="47" t="s">
        <v>0</v>
      </c>
      <c r="H22" s="26"/>
    </row>
    <row r="23" spans="1:8" s="150" customFormat="1" x14ac:dyDescent="0.25">
      <c r="A23" s="26"/>
      <c r="B23" s="50" t="s">
        <v>36</v>
      </c>
      <c r="C23" s="173"/>
      <c r="D23" s="174"/>
      <c r="E23" s="174"/>
      <c r="F23" s="48">
        <f>F21+F22</f>
        <v>2932772.4666666668</v>
      </c>
      <c r="G23" s="49" t="s">
        <v>0</v>
      </c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175"/>
      <c r="G26" s="175"/>
      <c r="H26" s="2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t="12" hidden="1" customHeight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Gribvand Spildevand AS</v>
      </c>
      <c r="B1" s="56"/>
      <c r="C1" s="56"/>
      <c r="D1" s="178"/>
      <c r="E1" s="56"/>
    </row>
    <row r="2" spans="1:5" x14ac:dyDescent="0.25">
      <c r="A2" s="222" t="str">
        <f>'1. Forside'!A2</f>
        <v>S032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215</v>
      </c>
      <c r="C8" s="51">
        <v>50000</v>
      </c>
      <c r="D8" s="182" t="s">
        <v>0</v>
      </c>
      <c r="E8" s="56"/>
    </row>
    <row r="9" spans="1:5" x14ac:dyDescent="0.25">
      <c r="A9" s="56"/>
      <c r="B9" s="207" t="s">
        <v>216</v>
      </c>
      <c r="C9" s="51">
        <v>1000000</v>
      </c>
      <c r="D9" s="182" t="s">
        <v>0</v>
      </c>
      <c r="E9" s="56"/>
    </row>
    <row r="10" spans="1:5" x14ac:dyDescent="0.25">
      <c r="A10" s="56"/>
      <c r="B10" s="207" t="s">
        <v>217</v>
      </c>
      <c r="C10" s="51">
        <v>1000000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2083000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75000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48000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123000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4563592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3180000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1383592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2015-09-28T11:10:10Z</dcterms:modified>
</cp:coreProperties>
</file>