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C26" i="8" l="1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17" i="7" l="1"/>
  <c r="C9" i="12" l="1"/>
  <c r="C11" i="12" s="1"/>
  <c r="C32" i="8" s="1"/>
  <c r="E32" i="8" s="1"/>
  <c r="C9" i="13" l="1"/>
  <c r="F8" i="2" l="1"/>
  <c r="F8" i="7"/>
  <c r="F16" i="7" s="1"/>
  <c r="F26" i="2" l="1"/>
  <c r="C9" i="10" s="1"/>
  <c r="C15" i="11" l="1"/>
  <c r="C29" i="8" s="1"/>
  <c r="C15" i="13"/>
  <c r="C27" i="8" s="1"/>
  <c r="C14" i="4"/>
  <c r="C25" i="8" s="1"/>
  <c r="C23" i="3"/>
  <c r="C23" i="8" s="1"/>
  <c r="F18" i="7"/>
  <c r="C18" i="8" s="1"/>
  <c r="C17" i="3"/>
  <c r="C22" i="8" s="1"/>
  <c r="C11" i="3"/>
  <c r="C21" i="8" s="1"/>
  <c r="C8" i="4"/>
  <c r="C24" i="8" s="1"/>
  <c r="C10" i="10"/>
  <c r="C17" i="8" s="1"/>
  <c r="F28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<sst xmlns="http://schemas.openxmlformats.org/spreadsheetml/2006/main" count="443" uniqueCount="225">
  <si>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</si>
  <si>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</si>
  <si>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</si>
  <si>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</si>
  <si>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</si>
  <si>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</si>
  <si>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</si>
  <si>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</si>
  <si>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</si>
  <si>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</si>
  <si>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</si>
  <si>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</si>
  <si>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</si>
  <si>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</si>
  <si>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</si>
  <si>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</si>
  <si>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</si>
  <si>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</si>
  <si>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</si>
  <si>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</si>
  <si>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</si>
  <si>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</si>
  <si>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</si>
  <si>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</si>
  <si>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</si>
  <si>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</si>
  <si>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</si>
  <si>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</si>
  <si>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</si>
  <si>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</si>
  <si>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</si>
  <si>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</si>
  <si>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</si>
  <si>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</si>
  <si>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</si>
  <si>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</si>
  <si>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</si>
  <si>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</si>
  <si>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</si>
  <si>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</si>
  <si>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</si>
  <si>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</si>
  <si>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</si>
  <si>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</si>
  <si>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</si>
  <si>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</si>
  <si>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</si>
  <si>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</si>
  <si>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</si>
  <si>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</si>
  <si>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</si>
  <si>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</si>
  <si>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</si>
  <si>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</si>
  <si>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</si>
  <si>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</si>
  <si>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</si>
  <si>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</si>
  <si>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</si>
  <si>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</si>
  <si>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</si>
  <si>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</si>
  <si>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</si>
  <si>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</si>
  <si>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</si>
  <si>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</si>
  <si>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</si>
  <si>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</si>
  <si>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</si>
  <si>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</si>
  <si>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</si>
  <si>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</si>
  <si>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</si>
  <si>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</si>
  <si>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</si>
  <si>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</si>
  <si>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</si>
  <si>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</si>
  <si>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</si>
  <si>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</si>
  <si>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</si>
  <si>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</si>
  <si>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</si>
  <si>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</si>
  <si>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</si>
  <si>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</si>
  <si>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</si>
  <si>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</si>
  <si>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</si>
  <si>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</si>
  <si>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</si>
  <si>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</si>
  <si>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</si>
  <si>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</si>
  <si>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</si>
  <si>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</si>
  <si>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</si>
  <si>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</si>
  <si>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</si>
  <si>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</si>
  <si>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</si>
  <si>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</si>
  <si>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</si>
  <si>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</si>
  <si>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</si>
  <si>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</si>
  <si>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</si>
  <si>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</si>
  <si>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</si>
  <si>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</si>
  <si>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</si>
  <si>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</si>
  <si>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</si>
  <si>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</si>
  <si>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</si>
  <si>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</si>
  <si>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</si>
  <si>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</si>
  <si>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</si>
  <si>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</si>
  <si>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</si>
  <si>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</si>
  <si>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</si>
  <si>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</si>
  <si>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</si>
  <si>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</si>
  <si>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</si>
  <si>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</si>
  <si>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</si>
  <si>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</si>
  <si>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</si>
  <si>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</si>
  <si>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</si>
  <si>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</si>
  <si>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</si>
  <si>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</si>
  <si>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</si>
  <si>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</si>
  <si>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</si>
  <si>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</si>
  <si>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</si>
  <si>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</si>
  <si>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</si>
  <si>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</si>
  <si>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</si>
  <si>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</si>
  <si>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</si>
  <si>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</si>
  <si>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</si>
  <si>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</si>
  <si>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</si>
  <si>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</si>
  <si>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</si>
  <si>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</si>
  <si>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</si>
  <si>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</si>
  <si>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</si>
  <si>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</si>
  <si>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</si>
  <si>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</si>
  <si>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</si>
  <si>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</si>
  <si>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</si>
  <si>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</si>
  <si>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</si>
  <si>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</si>
  <si>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</si>
  <si>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</si>
  <si>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</si>
  <si>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</si>
  <si>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</si>
  <si>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</si>
  <si>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</si>
  <si>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</si>
  <si>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</si>
  <si>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</si>
  <si>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</si>
  <si>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</si>
  <si>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</si>
  <si>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</si>
  <si>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</si>
  <si>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</si>
  <si>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</si>
  <si>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</si>
  <si>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</si>
  <si>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</si>
  <si>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</si>
  <si>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</si>
  <si>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Pumpestationer i brønde (&lt; 6,25 m2), SRO</t>
  </si>
  <si>
    <t>Stik</t>
  </si>
  <si>
    <t>Brønde</t>
  </si>
  <si>
    <t>Pumpestationer i underjordiske bygværker (&lt;50 m2), Konstruktioner</t>
  </si>
  <si>
    <t>Overbygning</t>
  </si>
  <si>
    <t>Kælder (20 - 30 m2)</t>
  </si>
  <si>
    <t>Arbejdsplads</t>
  </si>
  <si>
    <t xml:space="preserve">Ledningsnet ≤ Ø 200 mm </t>
  </si>
  <si>
    <t>Pumpeinstallation Miljøklasse A (1.000-1.500 l/s) - Mek/EL</t>
  </si>
  <si>
    <t>Pumpeinstallation Miljøklasse A (100-300 l/s) - SRO</t>
  </si>
  <si>
    <t>Tryksatte minipumpestationer (husstandssystemer)</t>
  </si>
  <si>
    <t>Pumpestationer i brønde (&lt; 6,25 m2), Mek/EL</t>
  </si>
  <si>
    <t>Pumpeinstallation Miljøklasse A (100-300 l/s) - Mek/EL</t>
  </si>
  <si>
    <t>Installationer "mekaniske riste og SRO" Miljøklasse A. (20-30 m2) - Mek/EL</t>
  </si>
  <si>
    <t>Installationer "mekaniske riste og SRO" Miljøklasse A. (20-30 m2) - SRO</t>
  </si>
  <si>
    <t>Efterklaringstanke, Konstruktioner</t>
  </si>
  <si>
    <t>Strømpeforing ≤ Ø 200 mm</t>
  </si>
  <si>
    <t>2014</t>
  </si>
  <si>
    <t>10</t>
  </si>
  <si>
    <t>75</t>
  </si>
  <si>
    <t>50</t>
  </si>
  <si>
    <t>5</t>
  </si>
  <si>
    <t>20</t>
  </si>
  <si>
    <t>30</t>
  </si>
  <si>
    <t>60</t>
  </si>
  <si>
    <t>Strømpeforing Ø 800 mm &lt; Ledningsnet ≤ Ø 1000 mm</t>
  </si>
  <si>
    <t>Pumpestationer m. overbygning (&lt; 20 m2), SRO</t>
  </si>
  <si>
    <t xml:space="preserve">Ø 200 mm &lt; Ledningsnet ≤ Ø 500 mm </t>
  </si>
  <si>
    <t>Ledningsnet &gt; Ø 1600 mm (rørbassiner og transportledninger)</t>
  </si>
  <si>
    <t>Pumpestationer i underjordiske bygværker (&lt;50 m2), SRO</t>
  </si>
  <si>
    <t>Strømpeforing Ø 500 mm &lt; Ledningsnet ≤ Ø 800 mm</t>
  </si>
  <si>
    <t>Ejendomsskatter</t>
  </si>
  <si>
    <t>Spildevandsafgift</t>
  </si>
  <si>
    <t>Køb af ydelser og produkter, der er omfattet af prisloftreguleringen, hos et andet selskab</t>
  </si>
  <si>
    <t>Guldborgsund Spildevand AS</t>
  </si>
  <si>
    <t>S033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</si>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</sst>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Guldborgsund Spildevand AS</v>
      </c>
      <c r="B1" s="56"/>
      <c r="C1" s="56"/>
      <c r="D1" s="56"/>
      <c r="E1" s="56"/>
    </row>
    <row r="2" spans="1:5" x14ac:dyDescent="0.25">
      <c r="A2" s="222" t="str">
        <f>'1. Forside'!A2</f>
        <v>S033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Guldborgsund Spildevand AS</v>
      </c>
      <c r="B1" s="26"/>
      <c r="C1" s="26"/>
      <c r="D1" s="26"/>
      <c r="E1" s="26"/>
    </row>
    <row r="2" spans="1:5" x14ac:dyDescent="0.25">
      <c r="A2" s="223" t="str">
        <f>'1. Forside'!A2</f>
        <v>S033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Guldborgsund Spildevand AS</v>
      </c>
      <c r="B1" s="26"/>
      <c r="C1" s="26"/>
      <c r="D1" s="26"/>
      <c r="E1" s="26"/>
    </row>
    <row r="2" spans="1:5" x14ac:dyDescent="0.25">
      <c r="A2" s="223" t="str">
        <f>'1. Forside'!A2</f>
        <v>S033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8664214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110000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8554214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12189086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11714505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474581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Guldborgsund Spildevand AS</v>
      </c>
      <c r="B1" s="26"/>
      <c r="C1" s="26"/>
      <c r="D1" s="26"/>
      <c r="E1" s="26"/>
    </row>
    <row r="2" spans="1:5" x14ac:dyDescent="0.25">
      <c r="A2" s="223" t="str">
        <f>'1. Forside'!A2</f>
        <v>S033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7852725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4944308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2908417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581683.4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Guldborgsund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172736118.75807381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57623870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8767813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1011125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3960333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71363141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13669420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13669420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-13394703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-19506782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-25967681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-58869166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26163395</v>
      </c>
      <c r="D27" s="79" t="s">
        <v>0</v>
      </c>
      <c r="E27" s="10">
        <f>IF(C27&lt;0,0,-C27)</f>
        <v>-26163395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11318404</v>
      </c>
      <c r="D29" s="79" t="s">
        <v>0</v>
      </c>
      <c r="E29" s="10">
        <f>-C29</f>
        <v>-11318404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/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95220610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95220610</v>
      </c>
      <c r="D36" s="79" t="s">
        <v>0</v>
      </c>
      <c r="E36" s="10">
        <f>-C36</f>
        <v>-95220610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40033709.758073807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Guldborgsund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S033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7076984</v>
      </c>
      <c r="D7" s="224" t="s">
        <v>0</v>
      </c>
      <c r="E7" s="225">
        <v>8267314</v>
      </c>
      <c r="F7" s="224" t="s">
        <v>0</v>
      </c>
      <c r="G7" s="225">
        <v>11318404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15344298</v>
      </c>
      <c r="F9" s="224" t="s">
        <v>0</v>
      </c>
      <c r="G9" s="226">
        <v>11318404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7076984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>
      <selection activeCell="A31" sqref="A31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Guldborgsund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S033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43746499.926716171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-166236.69972152144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43580263.226994649</v>
      </c>
      <c r="D13" s="79" t="s">
        <v>0</v>
      </c>
      <c r="E13" s="6">
        <f>C13</f>
        <v>43580263.226994649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56383200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224</v>
      </c>
      <c r="C16" s="14">
        <f>'6. Gennemførte investeringer'!F28</f>
        <v>12502257.712066667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-214837.00253333291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investeringer'!F18</f>
        <v>2000000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70670620.709533334</v>
      </c>
      <c r="D19" s="79" t="s">
        <v>0</v>
      </c>
      <c r="E19" s="8">
        <f>C19</f>
        <v>70670620.709533334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5315000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150000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-522782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8554214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474581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13971013</v>
      </c>
      <c r="D30" s="79" t="s">
        <v>0</v>
      </c>
      <c r="E30" s="6">
        <f>C30</f>
        <v>13971013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581683.4</v>
      </c>
      <c r="D32" s="79" t="s">
        <v>0</v>
      </c>
      <c r="E32" s="10">
        <f>C32</f>
        <v>581683.4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40033709.758073807</v>
      </c>
      <c r="D34" s="79" t="s">
        <v>0</v>
      </c>
      <c r="E34" s="12">
        <f>C34</f>
        <v>40033709.758073807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168837290.09460181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2650319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63.704516359955846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Guldborgsund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S033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43746499.926716171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43746499.926716171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43746499.926716171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-166236.69972152144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Guldborgsund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39468092.233883329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43580263.226994649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43746499.926716171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Guldborgsund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S033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2254184218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56383200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56383200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Guldborgsund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S033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205</v>
      </c>
      <c r="D8" s="31" t="s">
        <v>206</v>
      </c>
      <c r="E8" s="32">
        <v>745143.27</v>
      </c>
      <c r="F8" s="34">
        <f t="shared" ref="F8" si="0">E8/D8</f>
        <v>74514.327000000005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205</v>
      </c>
      <c r="D9" s="31" t="s">
        <v>207</v>
      </c>
      <c r="E9" s="32">
        <v>8005896.1799999997</v>
      </c>
      <c r="F9" s="34">
        <f t="shared" ref="F9:F25" si="1">E9/D9</f>
        <v>106745.2824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205</v>
      </c>
      <c r="D10" s="31" t="s">
        <v>207</v>
      </c>
      <c r="E10" s="32">
        <v>1082824.56</v>
      </c>
      <c r="F10" s="34">
        <f t="shared" si="1"/>
        <v>14437.660800000001</v>
      </c>
      <c r="G10" s="35" t="s">
        <v>0</v>
      </c>
      <c r="H10" s="26"/>
    </row>
    <row r="11" spans="1:8" s="150" customFormat="1" ht="26.25" x14ac:dyDescent="0.25">
      <c r="A11" s="26"/>
      <c r="B11" s="29" t="s">
        <v>191</v>
      </c>
      <c r="C11" s="30" t="s">
        <v>205</v>
      </c>
      <c r="D11" s="31" t="s">
        <v>208</v>
      </c>
      <c r="E11" s="32">
        <v>1771416</v>
      </c>
      <c r="F11" s="34">
        <f t="shared" si="1"/>
        <v>35428.32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205</v>
      </c>
      <c r="D12" s="31" t="s">
        <v>207</v>
      </c>
      <c r="E12" s="32">
        <v>1065007</v>
      </c>
      <c r="F12" s="34">
        <f t="shared" si="1"/>
        <v>14200.093333333334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205</v>
      </c>
      <c r="D13" s="31" t="s">
        <v>207</v>
      </c>
      <c r="E13" s="32">
        <v>312103</v>
      </c>
      <c r="F13" s="34">
        <f t="shared" si="1"/>
        <v>4161.373333333333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205</v>
      </c>
      <c r="D14" s="31" t="s">
        <v>209</v>
      </c>
      <c r="E14" s="32">
        <v>1004892.32</v>
      </c>
      <c r="F14" s="34">
        <f t="shared" si="1"/>
        <v>200978.46399999998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205</v>
      </c>
      <c r="D15" s="31" t="s">
        <v>207</v>
      </c>
      <c r="E15" s="32">
        <v>1825887.5</v>
      </c>
      <c r="F15" s="34">
        <f t="shared" si="1"/>
        <v>24345.166666666668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205</v>
      </c>
      <c r="D16" s="31" t="s">
        <v>210</v>
      </c>
      <c r="E16" s="32">
        <v>2008253.56</v>
      </c>
      <c r="F16" s="34">
        <f t="shared" si="1"/>
        <v>100412.678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205</v>
      </c>
      <c r="D17" s="31" t="s">
        <v>206</v>
      </c>
      <c r="E17" s="32">
        <v>494030</v>
      </c>
      <c r="F17" s="34">
        <f t="shared" si="1"/>
        <v>49403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 t="s">
        <v>205</v>
      </c>
      <c r="D18" s="31" t="s">
        <v>211</v>
      </c>
      <c r="E18" s="32">
        <v>3771759.74</v>
      </c>
      <c r="F18" s="34">
        <f t="shared" si="1"/>
        <v>125725.32466666667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 t="s">
        <v>205</v>
      </c>
      <c r="D19" s="31" t="s">
        <v>210</v>
      </c>
      <c r="E19" s="32">
        <v>1490288</v>
      </c>
      <c r="F19" s="34">
        <f t="shared" si="1"/>
        <v>74514.399999999994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205</v>
      </c>
      <c r="D20" s="31" t="s">
        <v>210</v>
      </c>
      <c r="E20" s="32">
        <v>639004</v>
      </c>
      <c r="F20" s="34">
        <f t="shared" si="1"/>
        <v>31950.2</v>
      </c>
      <c r="G20" s="35" t="s">
        <v>0</v>
      </c>
      <c r="H20" s="26"/>
    </row>
    <row r="21" spans="1:8" s="150" customFormat="1" x14ac:dyDescent="0.25">
      <c r="A21" s="26"/>
      <c r="B21" s="29" t="s">
        <v>197</v>
      </c>
      <c r="C21" s="30" t="s">
        <v>205</v>
      </c>
      <c r="D21" s="31" t="s">
        <v>206</v>
      </c>
      <c r="E21" s="32">
        <v>426003.81</v>
      </c>
      <c r="F21" s="34">
        <f t="shared" si="1"/>
        <v>42600.381000000001</v>
      </c>
      <c r="G21" s="35" t="s">
        <v>0</v>
      </c>
      <c r="H21" s="26"/>
    </row>
    <row r="22" spans="1:8" s="150" customFormat="1" ht="26.25" x14ac:dyDescent="0.25">
      <c r="A22" s="26"/>
      <c r="B22" s="29" t="s">
        <v>201</v>
      </c>
      <c r="C22" s="30" t="s">
        <v>205</v>
      </c>
      <c r="D22" s="31" t="s">
        <v>210</v>
      </c>
      <c r="E22" s="32">
        <v>91030</v>
      </c>
      <c r="F22" s="34">
        <f t="shared" si="1"/>
        <v>4551.5</v>
      </c>
      <c r="G22" s="35" t="s">
        <v>0</v>
      </c>
      <c r="H22" s="26"/>
    </row>
    <row r="23" spans="1:8" s="150" customFormat="1" ht="26.25" x14ac:dyDescent="0.25">
      <c r="A23" s="26"/>
      <c r="B23" s="29" t="s">
        <v>202</v>
      </c>
      <c r="C23" s="30" t="s">
        <v>205</v>
      </c>
      <c r="D23" s="31" t="s">
        <v>206</v>
      </c>
      <c r="E23" s="32">
        <v>30344.05</v>
      </c>
      <c r="F23" s="34">
        <f t="shared" si="1"/>
        <v>3034.4049999999997</v>
      </c>
      <c r="G23" s="35" t="s">
        <v>0</v>
      </c>
      <c r="H23" s="26"/>
    </row>
    <row r="24" spans="1:8" s="150" customFormat="1" x14ac:dyDescent="0.25">
      <c r="A24" s="26"/>
      <c r="B24" s="29" t="s">
        <v>203</v>
      </c>
      <c r="C24" s="30" t="s">
        <v>205</v>
      </c>
      <c r="D24" s="31" t="s">
        <v>212</v>
      </c>
      <c r="E24" s="32">
        <v>59570</v>
      </c>
      <c r="F24" s="34">
        <f t="shared" si="1"/>
        <v>992.83333333333337</v>
      </c>
      <c r="G24" s="35" t="s">
        <v>0</v>
      </c>
      <c r="H24" s="26"/>
    </row>
    <row r="25" spans="1:8" s="150" customFormat="1" x14ac:dyDescent="0.25">
      <c r="A25" s="26"/>
      <c r="B25" s="29" t="s">
        <v>204</v>
      </c>
      <c r="C25" s="30" t="s">
        <v>205</v>
      </c>
      <c r="D25" s="31" t="s">
        <v>208</v>
      </c>
      <c r="E25" s="32">
        <v>9337654.4600000009</v>
      </c>
      <c r="F25" s="34">
        <f t="shared" si="1"/>
        <v>186753.08920000002</v>
      </c>
      <c r="G25" s="35" t="s">
        <v>0</v>
      </c>
      <c r="H25" s="26"/>
    </row>
    <row r="26" spans="1:8" s="150" customFormat="1" x14ac:dyDescent="0.25">
      <c r="A26" s="26"/>
      <c r="B26" s="23" t="s">
        <v>72</v>
      </c>
      <c r="C26" s="160"/>
      <c r="D26" s="160"/>
      <c r="E26" s="160"/>
      <c r="F26" s="36">
        <f>SUM(F8:F25)</f>
        <v>1094748.4987333335</v>
      </c>
      <c r="G26" s="37" t="s">
        <v>0</v>
      </c>
      <c r="H26" s="26"/>
    </row>
    <row r="27" spans="1:8" s="150" customFormat="1" x14ac:dyDescent="0.25">
      <c r="A27" s="26"/>
      <c r="B27" s="107" t="s">
        <v>136</v>
      </c>
      <c r="C27" s="161"/>
      <c r="D27" s="161"/>
      <c r="E27" s="161"/>
      <c r="F27" s="66">
        <v>11407509.213333333</v>
      </c>
      <c r="G27" s="37" t="s">
        <v>0</v>
      </c>
      <c r="H27" s="26"/>
    </row>
    <row r="28" spans="1:8" s="150" customFormat="1" x14ac:dyDescent="0.25">
      <c r="A28" s="26"/>
      <c r="B28" s="39" t="s">
        <v>69</v>
      </c>
      <c r="C28" s="162"/>
      <c r="D28" s="162"/>
      <c r="E28" s="163"/>
      <c r="F28" s="38">
        <f>F26+F27</f>
        <v>12502257.712066667</v>
      </c>
      <c r="G28" s="38" t="s">
        <v>0</v>
      </c>
      <c r="H28" s="26"/>
    </row>
    <row r="29" spans="1:8" s="150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50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50" customFormat="1" hidden="1" x14ac:dyDescent="0.25"/>
    <row r="33" s="150" customFormat="1" hidden="1" x14ac:dyDescent="0.25"/>
    <row r="34" s="150" customFormat="1" hidden="1" x14ac:dyDescent="0.25"/>
    <row r="35" s="150" customFormat="1" ht="14.45" hidden="1" customHeight="1" x14ac:dyDescent="0.25"/>
    <row r="36" s="150" customFormat="1" ht="14.4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Guldborgsund Spildevand AS</v>
      </c>
      <c r="B1" s="164"/>
      <c r="C1" s="164"/>
      <c r="D1" s="164"/>
      <c r="E1" s="164"/>
    </row>
    <row r="2" spans="1:5" x14ac:dyDescent="0.25">
      <c r="A2" s="1" t="str">
        <f>'1. Forside'!A2</f>
        <v>S033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1272167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1132167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investeringer'!F26</f>
        <v>1094748.4987333335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-214837.00253333291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Guldborgsund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S033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213</v>
      </c>
      <c r="C8" s="30">
        <v>2015</v>
      </c>
      <c r="D8" s="31">
        <v>50</v>
      </c>
      <c r="E8" s="32">
        <v>15000000</v>
      </c>
      <c r="F8" s="45">
        <f>E8/D8</f>
        <v>300000</v>
      </c>
      <c r="G8" s="35" t="s">
        <v>0</v>
      </c>
      <c r="H8" s="26"/>
    </row>
    <row r="9" spans="1:8" s="150" customFormat="1" x14ac:dyDescent="0.25">
      <c r="A9" s="26"/>
      <c r="B9" s="29" t="s">
        <v>214</v>
      </c>
      <c r="C9" s="30">
        <v>2015</v>
      </c>
      <c r="D9" s="31">
        <v>10</v>
      </c>
      <c r="E9" s="32">
        <v>3000000</v>
      </c>
      <c r="F9" s="45">
        <f t="shared" ref="F9:F15" si="0">E9/D9</f>
        <v>300000</v>
      </c>
      <c r="G9" s="35" t="s">
        <v>0</v>
      </c>
      <c r="H9" s="26"/>
    </row>
    <row r="10" spans="1:8" s="150" customFormat="1" x14ac:dyDescent="0.25">
      <c r="A10" s="26"/>
      <c r="B10" s="29" t="s">
        <v>215</v>
      </c>
      <c r="C10" s="30">
        <v>2015</v>
      </c>
      <c r="D10" s="31">
        <v>75</v>
      </c>
      <c r="E10" s="32">
        <v>18000000</v>
      </c>
      <c r="F10" s="45">
        <f t="shared" si="0"/>
        <v>240000</v>
      </c>
      <c r="G10" s="35" t="s">
        <v>0</v>
      </c>
      <c r="H10" s="26"/>
    </row>
    <row r="11" spans="1:8" s="150" customFormat="1" x14ac:dyDescent="0.25">
      <c r="A11" s="26"/>
      <c r="B11" s="29" t="s">
        <v>198</v>
      </c>
      <c r="C11" s="30">
        <v>2015</v>
      </c>
      <c r="D11" s="31">
        <v>30</v>
      </c>
      <c r="E11" s="32">
        <v>4800000</v>
      </c>
      <c r="F11" s="45">
        <f t="shared" si="0"/>
        <v>160000</v>
      </c>
      <c r="G11" s="35" t="s">
        <v>0</v>
      </c>
      <c r="H11" s="26"/>
    </row>
    <row r="12" spans="1:8" s="150" customFormat="1" x14ac:dyDescent="0.25">
      <c r="A12" s="26"/>
      <c r="B12" s="29" t="s">
        <v>216</v>
      </c>
      <c r="C12" s="30">
        <v>2016</v>
      </c>
      <c r="D12" s="31">
        <v>75</v>
      </c>
      <c r="E12" s="32">
        <v>7500000</v>
      </c>
      <c r="F12" s="45">
        <f t="shared" si="0"/>
        <v>100000</v>
      </c>
      <c r="G12" s="35" t="s">
        <v>0</v>
      </c>
      <c r="H12" s="26"/>
    </row>
    <row r="13" spans="1:8" s="150" customFormat="1" x14ac:dyDescent="0.25">
      <c r="A13" s="26"/>
      <c r="B13" s="29" t="s">
        <v>217</v>
      </c>
      <c r="C13" s="30">
        <v>2016</v>
      </c>
      <c r="D13" s="31">
        <v>10</v>
      </c>
      <c r="E13" s="32">
        <v>2500000</v>
      </c>
      <c r="F13" s="45">
        <f t="shared" si="0"/>
        <v>250000</v>
      </c>
      <c r="G13" s="35" t="s">
        <v>0</v>
      </c>
      <c r="H13" s="26"/>
    </row>
    <row r="14" spans="1:8" s="150" customFormat="1" x14ac:dyDescent="0.25">
      <c r="A14" s="26"/>
      <c r="B14" s="29" t="s">
        <v>198</v>
      </c>
      <c r="C14" s="30">
        <v>2016</v>
      </c>
      <c r="D14" s="31">
        <v>30</v>
      </c>
      <c r="E14" s="32">
        <v>10500000</v>
      </c>
      <c r="F14" s="45">
        <f t="shared" si="0"/>
        <v>350000</v>
      </c>
      <c r="G14" s="35" t="s">
        <v>0</v>
      </c>
      <c r="H14" s="26"/>
    </row>
    <row r="15" spans="1:8" s="150" customFormat="1" x14ac:dyDescent="0.25">
      <c r="A15" s="26"/>
      <c r="B15" s="29" t="s">
        <v>218</v>
      </c>
      <c r="C15" s="30">
        <v>2016</v>
      </c>
      <c r="D15" s="31">
        <v>50</v>
      </c>
      <c r="E15" s="32">
        <v>15000000</v>
      </c>
      <c r="F15" s="45">
        <f t="shared" si="0"/>
        <v>300000</v>
      </c>
      <c r="G15" s="35" t="s">
        <v>0</v>
      </c>
      <c r="H15" s="26"/>
    </row>
    <row r="16" spans="1:8" s="150" customFormat="1" x14ac:dyDescent="0.25">
      <c r="A16" s="26"/>
      <c r="B16" s="109" t="s">
        <v>73</v>
      </c>
      <c r="C16" s="167"/>
      <c r="D16" s="168"/>
      <c r="E16" s="169"/>
      <c r="F16" s="46">
        <f>SUMIF(C8:C15,"2015",F8:F15)</f>
        <v>1000000</v>
      </c>
      <c r="G16" s="47" t="s">
        <v>0</v>
      </c>
      <c r="H16" s="26"/>
    </row>
    <row r="17" spans="1:8" s="150" customFormat="1" x14ac:dyDescent="0.25">
      <c r="A17" s="26"/>
      <c r="B17" s="107" t="s">
        <v>134</v>
      </c>
      <c r="C17" s="170"/>
      <c r="D17" s="171"/>
      <c r="E17" s="172"/>
      <c r="F17" s="46">
        <f>SUMIF(C8:C15,"2016",F8:F15)</f>
        <v>1000000</v>
      </c>
      <c r="G17" s="47" t="s">
        <v>0</v>
      </c>
      <c r="H17" s="26"/>
    </row>
    <row r="18" spans="1:8" s="150" customFormat="1" x14ac:dyDescent="0.25">
      <c r="A18" s="26"/>
      <c r="B18" s="50" t="s">
        <v>36</v>
      </c>
      <c r="C18" s="173"/>
      <c r="D18" s="174"/>
      <c r="E18" s="174"/>
      <c r="F18" s="48">
        <f>F16+F17</f>
        <v>2000000</v>
      </c>
      <c r="G18" s="49" t="s">
        <v>0</v>
      </c>
      <c r="H18" s="26"/>
    </row>
    <row r="19" spans="1:8" s="150" customFormat="1" x14ac:dyDescent="0.25">
      <c r="A19" s="26"/>
      <c r="B19" s="26"/>
      <c r="C19" s="166"/>
      <c r="D19" s="26"/>
      <c r="E19" s="26"/>
      <c r="F19" s="26"/>
      <c r="G19" s="26"/>
      <c r="H19" s="26"/>
    </row>
    <row r="20" spans="1:8" s="150" customFormat="1" x14ac:dyDescent="0.25">
      <c r="A20" s="26"/>
      <c r="B20" s="26"/>
      <c r="C20" s="166"/>
      <c r="D20" s="26"/>
      <c r="E20" s="26"/>
      <c r="F20" s="26"/>
      <c r="G20" s="26"/>
      <c r="H20" s="26"/>
    </row>
    <row r="21" spans="1:8" s="150" customFormat="1" x14ac:dyDescent="0.25">
      <c r="A21" s="26"/>
      <c r="B21" s="26"/>
      <c r="C21" s="166"/>
      <c r="D21" s="26"/>
      <c r="E21" s="26"/>
      <c r="F21" s="175"/>
      <c r="G21" s="175"/>
      <c r="H21" s="26"/>
    </row>
    <row r="22" spans="1:8" s="150" customFormat="1" hidden="1" x14ac:dyDescent="0.25">
      <c r="C22" s="176"/>
    </row>
    <row r="23" spans="1:8" s="150" customFormat="1" hidden="1" x14ac:dyDescent="0.25">
      <c r="C23" s="176"/>
    </row>
    <row r="24" spans="1:8" s="150" customFormat="1" hidden="1" x14ac:dyDescent="0.25">
      <c r="C24" s="176"/>
    </row>
    <row r="25" spans="1:8" s="150" customFormat="1" hidden="1" x14ac:dyDescent="0.25">
      <c r="C25" s="176"/>
    </row>
    <row r="26" spans="1:8" s="150" customFormat="1" hidden="1" x14ac:dyDescent="0.25">
      <c r="C26" s="176"/>
    </row>
    <row r="27" spans="1:8" s="150" customFormat="1" hidden="1" x14ac:dyDescent="0.25">
      <c r="C27" s="176"/>
    </row>
    <row r="28" spans="1:8" s="150" customFormat="1" hidden="1" x14ac:dyDescent="0.25">
      <c r="C28" s="176"/>
    </row>
    <row r="29" spans="1:8" s="150" customFormat="1" hidden="1" x14ac:dyDescent="0.25">
      <c r="C29" s="176"/>
    </row>
    <row r="30" spans="1:8" s="150" customFormat="1" hidden="1" x14ac:dyDescent="0.25">
      <c r="C30" s="176"/>
    </row>
    <row r="31" spans="1:8" s="150" customFormat="1" hidden="1" x14ac:dyDescent="0.25">
      <c r="C31" s="17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t="12" hidden="1" customHeight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Guldborgsund Spildevand AS</v>
      </c>
      <c r="B1" s="56"/>
      <c r="C1" s="56"/>
      <c r="D1" s="178"/>
      <c r="E1" s="56"/>
    </row>
    <row r="2" spans="1:5" x14ac:dyDescent="0.25">
      <c r="A2" s="222" t="str">
        <f>'1. Forside'!A2</f>
        <v>S033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219</v>
      </c>
      <c r="C8" s="51">
        <v>82000</v>
      </c>
      <c r="D8" s="182" t="s">
        <v>0</v>
      </c>
      <c r="E8" s="56"/>
    </row>
    <row r="9" spans="1:5" x14ac:dyDescent="0.25">
      <c r="A9" s="56"/>
      <c r="B9" s="207" t="s">
        <v>220</v>
      </c>
      <c r="C9" s="51">
        <v>2500000</v>
      </c>
      <c r="D9" s="182" t="s">
        <v>0</v>
      </c>
      <c r="E9" s="56"/>
    </row>
    <row r="10" spans="1:5" x14ac:dyDescent="0.25">
      <c r="A10" s="56"/>
      <c r="B10" s="207" t="s">
        <v>221</v>
      </c>
      <c r="C10" s="51">
        <v>2700000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5315000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6" t="s">
        <v>145</v>
      </c>
      <c r="C14" s="267"/>
      <c r="D14" s="268"/>
      <c r="E14" s="56"/>
    </row>
    <row r="15" spans="1:5" x14ac:dyDescent="0.25">
      <c r="A15" s="56"/>
      <c r="B15" s="53" t="s">
        <v>71</v>
      </c>
      <c r="C15" s="51">
        <v>118000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32000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150000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69" t="s">
        <v>146</v>
      </c>
      <c r="C20" s="270"/>
      <c r="D20" s="271"/>
      <c r="E20" s="56"/>
    </row>
    <row r="21" spans="1:5" x14ac:dyDescent="0.25">
      <c r="A21" s="56"/>
      <c r="B21" s="108" t="s">
        <v>147</v>
      </c>
      <c r="C21" s="19">
        <v>4613218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5136000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-522782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2015-10-01T12:02:24Z</dcterms:modified>
</cp:coreProperties>
</file>