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C26" i="8" l="1"/>
  <c r="E31" i="19" l="1"/>
  <c r="C36" i="19" l="1"/>
  <c r="E36" i="19" s="1"/>
  <c r="F48" i="7" l="1"/>
  <c r="C26" i="19" l="1"/>
  <c r="C17" i="19"/>
  <c r="A1" i="11" l="1"/>
  <c r="A2" i="16"/>
  <c r="A2" i="15"/>
  <c r="A2" i="13"/>
  <c r="A1" i="16"/>
  <c r="A1" i="4"/>
  <c r="A1" i="7"/>
  <c r="A1" i="17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C12" i="8"/>
  <c r="C21" i="16"/>
  <c r="C8" i="8" s="1"/>
  <c r="E29" i="19"/>
  <c r="C13" i="15"/>
  <c r="C15" i="15" s="1"/>
  <c r="C11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C9" i="15" s="1"/>
  <c r="C10" i="8" s="1"/>
  <c r="C13" i="8" l="1"/>
  <c r="E13" i="8" s="1"/>
  <c r="C9" i="12" l="1"/>
  <c r="C11" i="12" s="1"/>
  <c r="C32" i="8" s="1"/>
  <c r="E32" i="8" s="1"/>
  <c r="C9" i="13" l="1"/>
  <c r="F8" i="2" l="1"/>
  <c r="F8" i="7"/>
  <c r="F47" i="7" s="1"/>
  <c r="F38" i="2" l="1"/>
  <c r="C9" i="10" s="1"/>
  <c r="C15" i="11" l="1"/>
  <c r="C29" i="8" s="1"/>
  <c r="C15" i="13"/>
  <c r="C27" i="8" s="1"/>
  <c r="C14" i="4"/>
  <c r="C25" i="8" s="1"/>
  <c r="C23" i="3"/>
  <c r="C23" i="8" s="1"/>
  <c r="F49" i="7"/>
  <c r="C18" i="8" s="1"/>
  <c r="C17" i="3"/>
  <c r="C22" i="8" s="1"/>
  <c r="C11" i="3"/>
  <c r="C21" i="8" s="1"/>
  <c r="C8" i="4"/>
  <c r="C24" i="8" s="1"/>
  <c r="C10" i="10"/>
  <c r="C17" i="8" s="1"/>
  <c r="F40" i="2"/>
  <c r="C16" i="8" s="1"/>
  <c r="C19" i="8" l="1"/>
  <c r="E19" i="8" s="1"/>
  <c r="C30" i="8"/>
  <c r="E30" i="8" s="1"/>
  <c r="A1" i="8"/>
  <c r="E36" i="8" l="1"/>
  <c r="E38" i="8" s="1"/>
</calcChain>
</file>

<file path=xl/sharedStrings.xml><?xml version="1.0" encoding="utf-8"?>
<sst xmlns="http://schemas.openxmlformats.org/spreadsheetml/2006/main" count="568" uniqueCount="246">
  <si>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</si>
  <si>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</si>
  <si>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</si>
  <si>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</si>
  <si>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</si>
  <si>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</si>
  <si>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</si>
  <si>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</si>
  <si>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</si>
  <si>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</si>
  <si>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</si>
  <si>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</si>
  <si>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</si>
  <si>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</si>
  <si>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</si>
  <si>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</si>
  <si>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</si>
  <si>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</si>
  <si>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</si>
  <si>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</si>
  <si>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</si>
  <si>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</si>
  <si>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</si>
  <si>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</si>
  <si>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</si>
  <si>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</si>
  <si>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</si>
  <si>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</si>
  <si>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</si>
  <si>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</si>
  <si>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</si>
  <si>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</si>
  <si>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</si>
  <si>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</si>
  <si>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</si>
  <si>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</si>
  <si>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</si>
  <si>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</si>
  <si>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</si>
  <si>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</si>
  <si>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</si>
  <si>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</si>
  <si>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</si>
  <si>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</si>
  <si>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</si>
  <si>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</si>
  <si>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</si>
  <si>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</si>
  <si>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</si>
  <si>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</si>
  <si>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</si>
  <si>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</si>
  <si>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</si>
  <si>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</si>
  <si>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</si>
  <si>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</si>
  <si>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</si>
  <si>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</si>
  <si>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</si>
  <si>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</si>
  <si>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</si>
  <si>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</si>
  <si>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</si>
  <si>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</si>
  <si>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</si>
  <si>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</si>
  <si>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</si>
  <si>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</si>
  <si>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</si>
  <si>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</si>
  <si>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</si>
  <si>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</si>
  <si>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</si>
  <si>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</si>
  <si>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</si>
  <si>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</si>
  <si>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</si>
  <si>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</si>
  <si>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</si>
  <si>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</si>
  <si>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</si>
  <si>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</si>
  <si>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</si>
  <si>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</si>
  <si>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</si>
  <si>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</si>
  <si>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</si>
  <si>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</si>
  <si>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</si>
  <si>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</si>
  <si>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</si>
  <si>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</si>
  <si>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</si>
  <si>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</si>
  <si>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</si>
  <si>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</si>
  <si>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</si>
  <si>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</si>
  <si>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</si>
  <si>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</si>
  <si>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</si>
  <si>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</si>
  <si>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</si>
  <si>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</si>
  <si>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</si>
  <si>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</si>
  <si>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</si>
  <si>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</si>
  <si>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</si>
  <si>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</si>
  <si>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</si>
  <si>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</si>
  <si>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</si>
  <si>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</si>
  <si>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</si>
  <si>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</si>
  <si>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</si>
  <si>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</si>
  <si>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</si>
  <si>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</si>
  <si>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</si>
  <si>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</si>
  <si>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</si>
  <si>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</si>
  <si>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</si>
  <si>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</si>
  <si>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</si>
  <si>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</si>
  <si>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</si>
  <si>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</si>
  <si>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</si>
  <si>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</si>
  <si>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</si>
  <si>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</si>
  <si>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</si>
  <si>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</si>
  <si>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</si>
  <si>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</si>
  <si>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</si>
  <si>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</si>
  <si>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</si>
  <si>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</si>
  <si>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</si>
  <si>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</si>
  <si>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</si>
  <si>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</si>
  <si>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</si>
  <si>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</si>
  <si>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</si>
  <si>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</si>
  <si>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</si>
  <si>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</si>
  <si>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</si>
  <si>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</si>
  <si>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</si>
  <si>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</si>
  <si>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</si>
  <si>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</si>
  <si>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</si>
  <si>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</si>
  <si>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</si>
  <si>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</si>
  <si>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</si>
  <si>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</si>
  <si>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</si>
  <si>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</si>
  <si>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</si>
  <si>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</si>
  <si>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</si>
  <si>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</si>
  <si>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</si>
  <si>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</si>
  <si>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</si>
  <si>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</si>
  <si>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</si>
  <si>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</si>
  <si>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</si>
  <si>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</si>
  <si>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</si>
  <si>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</si>
  <si>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</si>
  <si>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</si>
  <si>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</si>
  <si>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</si>
  <si>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Del af godkendt tillæg i PL2014 vedrørende omkostninger i 2014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</si>
  <si>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</si>
  <si>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</si>
  <si>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</si>
  <si>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</si>
  <si>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</si>
  <si>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</si>
  <si>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</si>
  <si>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</si>
  <si>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</si>
  <si>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</si>
  <si>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</si>
  <si>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Stik</t>
  </si>
  <si>
    <t>Brønde</t>
  </si>
  <si>
    <t>Tryksatte minipumpestationer (husstandssystemer)</t>
  </si>
  <si>
    <t>Pumpestationer i brønde (&lt; 6,25 m2), Konstruktioner</t>
  </si>
  <si>
    <t>Pumpestationer i brønde (&lt; 6,25 m2), Mek/EL</t>
  </si>
  <si>
    <t>Pumpestationer i brønde (&lt; 6,25 m2), SRO</t>
  </si>
  <si>
    <t>Indløb-/udløbsarrangement</t>
  </si>
  <si>
    <t xml:space="preserve">Ledningsnet ≤ Ø 200 mm </t>
  </si>
  <si>
    <t>Indløb med riste, Mek/EL</t>
  </si>
  <si>
    <t>Indløb med riste, SRO</t>
  </si>
  <si>
    <t>Sand- og fedtfang, Kontruktioner</t>
  </si>
  <si>
    <t>Sand- og fedtfang, Mek/EL</t>
  </si>
  <si>
    <t>Sand- og fedtfang, SRO</t>
  </si>
  <si>
    <t>Forklaring, Mek/EL</t>
  </si>
  <si>
    <t>Forklaring, SRO</t>
  </si>
  <si>
    <t>Beluftningstanke, Mek/EL</t>
  </si>
  <si>
    <t>Beluftningstanke, SRO</t>
  </si>
  <si>
    <t>Efterklaringstanke, Mek/El</t>
  </si>
  <si>
    <t>Efterbehandlingsanlæg (sandfilter), Konstruktioner</t>
  </si>
  <si>
    <t>Efterbehandlingsanlæg (sandfilter), Mek/EL</t>
  </si>
  <si>
    <t>Slutafvanding, slam - højteknologisk (centrifuger), Mek/El</t>
  </si>
  <si>
    <t>Slutafvanding, slam - højteknologisk (centrifuger), SRO</t>
  </si>
  <si>
    <t>Administrationbygninger</t>
  </si>
  <si>
    <t>Køretøjer, personbil</t>
  </si>
  <si>
    <t>IT</t>
  </si>
  <si>
    <t>Målere</t>
  </si>
  <si>
    <t>Renseanlæg</t>
  </si>
  <si>
    <t>Administrationsbygning mek/el</t>
  </si>
  <si>
    <t>2014</t>
  </si>
  <si>
    <t>75</t>
  </si>
  <si>
    <t>30</t>
  </si>
  <si>
    <t>50</t>
  </si>
  <si>
    <t>20</t>
  </si>
  <si>
    <t>10</t>
  </si>
  <si>
    <t>8</t>
  </si>
  <si>
    <t>40</t>
  </si>
  <si>
    <t>60</t>
  </si>
  <si>
    <t>5</t>
  </si>
  <si>
    <t>Forafvanding, slam, SRO</t>
  </si>
  <si>
    <t>Rådnetanke, slam, Konstruktioner</t>
  </si>
  <si>
    <t>Pumpeinstallation Miljøklasse A (300-600 l/s) - Mek/EL</t>
  </si>
  <si>
    <t>Pumpeinstallation Miljøklasse A (100-300 l/s) - Mek/EL</t>
  </si>
  <si>
    <t>Arbejdsplads</t>
  </si>
  <si>
    <t>Forafvanding, slam, Konstruktion</t>
  </si>
  <si>
    <t>Ejendomsskatter</t>
  </si>
  <si>
    <t>Spildevandsafgift</t>
  </si>
  <si>
    <t>Køb af ydelser og produkter, der er omfattet af prisloftreguleringen, hos et andet selskab</t>
  </si>
  <si>
    <t>Haderslev Spildevand AS</t>
  </si>
  <si>
    <t>S034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</si>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</sst>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243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244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110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135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91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29" t="s">
        <v>145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5" t="s">
        <v>146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Haderslev Spildevand AS</v>
      </c>
      <c r="B1" s="56"/>
      <c r="C1" s="56"/>
      <c r="D1" s="56"/>
      <c r="E1" s="56"/>
    </row>
    <row r="2" spans="1:5" x14ac:dyDescent="0.25">
      <c r="A2" s="222" t="str">
        <f>'1. Forside'!A2</f>
        <v>S034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/>
      <c r="C7" s="51">
        <v>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554041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378000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176041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Haderslev Spildevand AS</v>
      </c>
      <c r="B1" s="26"/>
      <c r="C1" s="26"/>
      <c r="D1" s="26"/>
      <c r="E1" s="26"/>
    </row>
    <row r="2" spans="1:5" x14ac:dyDescent="0.25">
      <c r="A2" s="223" t="str">
        <f>'1. Forside'!A2</f>
        <v>S034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Haderslev Spildevand AS</v>
      </c>
      <c r="B1" s="26"/>
      <c r="C1" s="26"/>
      <c r="D1" s="26"/>
      <c r="E1" s="26"/>
    </row>
    <row r="2" spans="1:5" x14ac:dyDescent="0.25">
      <c r="A2" s="223" t="str">
        <f>'1. Forside'!A2</f>
        <v>S034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1300000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1300000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553999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1300000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-746001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Haderslev Spildevand AS</v>
      </c>
      <c r="B1" s="26"/>
      <c r="C1" s="26"/>
      <c r="D1" s="26"/>
      <c r="E1" s="26"/>
    </row>
    <row r="2" spans="1:5" x14ac:dyDescent="0.25">
      <c r="A2" s="223" t="str">
        <f>'1. Forside'!A2</f>
        <v>S034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10141000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6636695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3504305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700861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Haderslev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S034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108234809.1923687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53897599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4499082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438428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3502352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62337461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4541699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4541699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5259168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-871712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-62337461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-50285633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-113494806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-41356478</v>
      </c>
      <c r="D27" s="79" t="s">
        <v>0</v>
      </c>
      <c r="E27" s="10">
        <f>IF(C27&lt;0,0,-C27)</f>
        <v>0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1026088</v>
      </c>
      <c r="D29" s="79" t="s">
        <v>0</v>
      </c>
      <c r="E29" s="10">
        <f>-C29</f>
        <v>-1026088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/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105034593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105034593</v>
      </c>
      <c r="D36" s="79" t="s">
        <v>0</v>
      </c>
      <c r="E36" s="10">
        <f>-C36</f>
        <v>-105034593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2174128.1923687011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Haderslev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S034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4336049</v>
      </c>
      <c r="D7" s="224" t="s">
        <v>0</v>
      </c>
      <c r="E7" s="225">
        <v>6223903.956267722</v>
      </c>
      <c r="F7" s="224" t="s">
        <v>0</v>
      </c>
      <c r="G7" s="225">
        <v>6310557.2943967357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5259168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4336049</v>
      </c>
      <c r="D9" s="224" t="s">
        <v>0</v>
      </c>
      <c r="E9" s="226">
        <v>6221238</v>
      </c>
      <c r="F9" s="224" t="s">
        <v>0</v>
      </c>
      <c r="G9" s="226">
        <v>1026088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2665.956267721951</v>
      </c>
      <c r="F11" s="228" t="s">
        <v>0</v>
      </c>
      <c r="G11" s="55">
        <f>E11+G7-G8-G9</f>
        <v>27967.250664457679</v>
      </c>
      <c r="H11" s="228" t="s">
        <v>0</v>
      </c>
      <c r="I11" s="55">
        <f>G11+I7-I8-I9</f>
        <v>27967.250664457679</v>
      </c>
      <c r="J11" s="228" t="s">
        <v>0</v>
      </c>
      <c r="K11" s="55">
        <f>K7-K8-K9+K10+I11</f>
        <v>27967.250664457679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Haderslev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S034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35633278.970427245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-135406.46008762353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-1250728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34247144.510339618</v>
      </c>
      <c r="D13" s="79" t="s">
        <v>0</v>
      </c>
      <c r="E13" s="6">
        <f>C13</f>
        <v>34247144.510339618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53217543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245</v>
      </c>
      <c r="C16" s="14">
        <f>'6. Gennemførte investeringer'!F40</f>
        <v>7795171.3166666683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236999.31333333347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investeringer'!F49</f>
        <v>5427383.333333334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66677096.963333338</v>
      </c>
      <c r="D19" s="79" t="s">
        <v>0</v>
      </c>
      <c r="E19" s="8">
        <f>C19</f>
        <v>66677096.963333338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omkostninger'!C11</f>
        <v>1990050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190</v>
      </c>
      <c r="C22" s="14">
        <f>'9. 1-1 omkostninger'!C17</f>
        <v>128600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omkostninger'!C23</f>
        <v>-2008750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176041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191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192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193</v>
      </c>
      <c r="C28" s="14">
        <f>'12. Nettofinansielle poster'!C9</f>
        <v>1300000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-746001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839940</v>
      </c>
      <c r="D30" s="79" t="s">
        <v>0</v>
      </c>
      <c r="E30" s="6">
        <f>C30</f>
        <v>839940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700861</v>
      </c>
      <c r="D32" s="79" t="s">
        <v>0</v>
      </c>
      <c r="E32" s="10">
        <f>C32</f>
        <v>700861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195</v>
      </c>
      <c r="C34" s="11">
        <f>'14. Kontrol med indtægtsrammen'!E37</f>
        <v>2174128.1923687011</v>
      </c>
      <c r="D34" s="79" t="s">
        <v>0</v>
      </c>
      <c r="E34" s="12">
        <f>C34</f>
        <v>2174128.1923687011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104639170.66604166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2345425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44.614161896475757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="90" zoomScaleNormal="90" zoomScalePageLayoutView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Haderslev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S034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34910699.071736909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-722579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C7-C8</f>
        <v>35633278.071736909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1489252.4495999999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1489253.3482903419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0.89869034197181463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35633278.970427252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184</v>
      </c>
      <c r="C25" s="19"/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185</v>
      </c>
      <c r="C26" s="19"/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0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186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35633278.970427245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187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-135406.46008762353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Haderslev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S034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25663087.514501702</v>
      </c>
      <c r="D7" s="153" t="s">
        <v>0</v>
      </c>
      <c r="E7" s="26"/>
    </row>
    <row r="8" spans="1:5" ht="14.1" customHeight="1" x14ac:dyDescent="0.25">
      <c r="A8" s="26"/>
      <c r="B8" s="22" t="s">
        <v>188</v>
      </c>
      <c r="C8" s="40">
        <f>'3. Driftsomkostninger'!C31+'3. Driftsomkostninger'!C33</f>
        <v>35497872.510339618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35633278.970427245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189</v>
      </c>
      <c r="C19" s="218">
        <v>5002912.3674479853</v>
      </c>
      <c r="D19" s="153" t="s">
        <v>0</v>
      </c>
      <c r="E19" s="26"/>
    </row>
    <row r="20" spans="1:5" ht="14.1" customHeight="1" x14ac:dyDescent="0.25">
      <c r="A20" s="26"/>
      <c r="B20" s="28" t="s">
        <v>194</v>
      </c>
      <c r="C20" s="27">
        <v>1250728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Haderslev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S034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2371860744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53217543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53217543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19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Haderslev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S034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196</v>
      </c>
      <c r="C8" s="30" t="s">
        <v>224</v>
      </c>
      <c r="D8" s="31" t="s">
        <v>225</v>
      </c>
      <c r="E8" s="32">
        <v>3101235</v>
      </c>
      <c r="F8" s="34">
        <f t="shared" ref="F8" si="0">E8/D8</f>
        <v>41349.800000000003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224</v>
      </c>
      <c r="D9" s="31" t="s">
        <v>225</v>
      </c>
      <c r="E9" s="32">
        <v>4939122</v>
      </c>
      <c r="F9" s="34">
        <f t="shared" ref="F9:F37" si="1">E9/D9</f>
        <v>65854.960000000006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224</v>
      </c>
      <c r="D10" s="31" t="s">
        <v>226</v>
      </c>
      <c r="E10" s="32">
        <v>4107312</v>
      </c>
      <c r="F10" s="34">
        <f t="shared" si="1"/>
        <v>136910.39999999999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224</v>
      </c>
      <c r="D11" s="31" t="s">
        <v>227</v>
      </c>
      <c r="E11" s="32">
        <v>1395203</v>
      </c>
      <c r="F11" s="34">
        <f t="shared" si="1"/>
        <v>27904.06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224</v>
      </c>
      <c r="D12" s="31" t="s">
        <v>228</v>
      </c>
      <c r="E12" s="32">
        <v>941996</v>
      </c>
      <c r="F12" s="34">
        <f t="shared" si="1"/>
        <v>47099.8</v>
      </c>
      <c r="G12" s="35" t="s">
        <v>0</v>
      </c>
      <c r="H12" s="26"/>
    </row>
    <row r="13" spans="1:8" s="150" customFormat="1" x14ac:dyDescent="0.25">
      <c r="A13" s="26"/>
      <c r="B13" s="29" t="s">
        <v>201</v>
      </c>
      <c r="C13" s="30" t="s">
        <v>224</v>
      </c>
      <c r="D13" s="31" t="s">
        <v>229</v>
      </c>
      <c r="E13" s="32">
        <v>524463</v>
      </c>
      <c r="F13" s="34">
        <f t="shared" si="1"/>
        <v>52446.3</v>
      </c>
      <c r="G13" s="35" t="s">
        <v>0</v>
      </c>
      <c r="H13" s="26"/>
    </row>
    <row r="14" spans="1:8" s="150" customFormat="1" x14ac:dyDescent="0.25">
      <c r="A14" s="26"/>
      <c r="B14" s="29" t="s">
        <v>202</v>
      </c>
      <c r="C14" s="30" t="s">
        <v>224</v>
      </c>
      <c r="D14" s="31" t="s">
        <v>225</v>
      </c>
      <c r="E14" s="32">
        <v>82000</v>
      </c>
      <c r="F14" s="34">
        <f t="shared" si="1"/>
        <v>1093.3333333333333</v>
      </c>
      <c r="G14" s="35" t="s">
        <v>0</v>
      </c>
      <c r="H14" s="26"/>
    </row>
    <row r="15" spans="1:8" s="150" customFormat="1" x14ac:dyDescent="0.25">
      <c r="A15" s="26"/>
      <c r="B15" s="29" t="s">
        <v>199</v>
      </c>
      <c r="C15" s="30" t="s">
        <v>224</v>
      </c>
      <c r="D15" s="31" t="s">
        <v>227</v>
      </c>
      <c r="E15" s="32">
        <v>466475</v>
      </c>
      <c r="F15" s="34">
        <f t="shared" si="1"/>
        <v>9329.5</v>
      </c>
      <c r="G15" s="35" t="s">
        <v>0</v>
      </c>
      <c r="H15" s="26"/>
    </row>
    <row r="16" spans="1:8" s="150" customFormat="1" x14ac:dyDescent="0.25">
      <c r="A16" s="26"/>
      <c r="B16" s="29" t="s">
        <v>220</v>
      </c>
      <c r="C16" s="30" t="s">
        <v>224</v>
      </c>
      <c r="D16" s="31">
        <v>5</v>
      </c>
      <c r="E16" s="32">
        <v>1494645</v>
      </c>
      <c r="F16" s="34">
        <f t="shared" si="1"/>
        <v>298929</v>
      </c>
      <c r="G16" s="35" t="s">
        <v>0</v>
      </c>
      <c r="H16" s="26"/>
    </row>
    <row r="17" spans="1:8" s="150" customFormat="1" x14ac:dyDescent="0.25">
      <c r="A17" s="26"/>
      <c r="B17" s="29" t="s">
        <v>221</v>
      </c>
      <c r="C17" s="30" t="s">
        <v>224</v>
      </c>
      <c r="D17" s="31" t="s">
        <v>230</v>
      </c>
      <c r="E17" s="32">
        <v>51122</v>
      </c>
      <c r="F17" s="34">
        <f t="shared" si="1"/>
        <v>6390.25</v>
      </c>
      <c r="G17" s="35" t="s">
        <v>0</v>
      </c>
      <c r="H17" s="26"/>
    </row>
    <row r="18" spans="1:8" s="150" customFormat="1" x14ac:dyDescent="0.25">
      <c r="A18" s="26"/>
      <c r="B18" s="29" t="s">
        <v>203</v>
      </c>
      <c r="C18" s="30" t="s">
        <v>224</v>
      </c>
      <c r="D18" s="31" t="s">
        <v>225</v>
      </c>
      <c r="E18" s="32">
        <v>4864521</v>
      </c>
      <c r="F18" s="34">
        <f t="shared" si="1"/>
        <v>64860.28</v>
      </c>
      <c r="G18" s="35" t="s">
        <v>0</v>
      </c>
      <c r="H18" s="26"/>
    </row>
    <row r="19" spans="1:8" s="150" customFormat="1" x14ac:dyDescent="0.25">
      <c r="A19" s="26"/>
      <c r="B19" s="29" t="s">
        <v>222</v>
      </c>
      <c r="C19" s="30" t="s">
        <v>224</v>
      </c>
      <c r="D19" s="31" t="s">
        <v>231</v>
      </c>
      <c r="E19" s="32">
        <v>247690</v>
      </c>
      <c r="F19" s="34">
        <f t="shared" si="1"/>
        <v>6192.25</v>
      </c>
      <c r="G19" s="35" t="s">
        <v>0</v>
      </c>
      <c r="H19" s="26"/>
    </row>
    <row r="20" spans="1:8" s="150" customFormat="1" x14ac:dyDescent="0.25">
      <c r="A20" s="26"/>
      <c r="B20" s="29" t="s">
        <v>204</v>
      </c>
      <c r="C20" s="30" t="s">
        <v>224</v>
      </c>
      <c r="D20" s="31" t="s">
        <v>228</v>
      </c>
      <c r="E20" s="32">
        <v>4913623</v>
      </c>
      <c r="F20" s="34">
        <f t="shared" si="1"/>
        <v>245681.15</v>
      </c>
      <c r="G20" s="35" t="s">
        <v>0</v>
      </c>
      <c r="H20" s="26"/>
    </row>
    <row r="21" spans="1:8" s="150" customFormat="1" x14ac:dyDescent="0.25">
      <c r="A21" s="26"/>
      <c r="B21" s="29" t="s">
        <v>205</v>
      </c>
      <c r="C21" s="30" t="s">
        <v>224</v>
      </c>
      <c r="D21" s="31" t="s">
        <v>229</v>
      </c>
      <c r="E21" s="32">
        <v>1813263</v>
      </c>
      <c r="F21" s="34">
        <f t="shared" si="1"/>
        <v>181326.3</v>
      </c>
      <c r="G21" s="35" t="s">
        <v>0</v>
      </c>
      <c r="H21" s="26"/>
    </row>
    <row r="22" spans="1:8" s="150" customFormat="1" x14ac:dyDescent="0.25">
      <c r="A22" s="26"/>
      <c r="B22" s="29" t="s">
        <v>206</v>
      </c>
      <c r="C22" s="30" t="s">
        <v>224</v>
      </c>
      <c r="D22" s="31" t="s">
        <v>232</v>
      </c>
      <c r="E22" s="32">
        <v>750719</v>
      </c>
      <c r="F22" s="34">
        <f t="shared" si="1"/>
        <v>12511.983333333334</v>
      </c>
      <c r="G22" s="35" t="s">
        <v>0</v>
      </c>
      <c r="H22" s="26"/>
    </row>
    <row r="23" spans="1:8" s="150" customFormat="1" x14ac:dyDescent="0.25">
      <c r="A23" s="26"/>
      <c r="B23" s="29" t="s">
        <v>207</v>
      </c>
      <c r="C23" s="30" t="s">
        <v>224</v>
      </c>
      <c r="D23" s="31" t="s">
        <v>228</v>
      </c>
      <c r="E23" s="32">
        <v>316001</v>
      </c>
      <c r="F23" s="34">
        <f t="shared" si="1"/>
        <v>15800.05</v>
      </c>
      <c r="G23" s="35" t="s">
        <v>0</v>
      </c>
      <c r="H23" s="26"/>
    </row>
    <row r="24" spans="1:8" s="150" customFormat="1" x14ac:dyDescent="0.25">
      <c r="A24" s="26"/>
      <c r="B24" s="29" t="s">
        <v>208</v>
      </c>
      <c r="C24" s="30" t="s">
        <v>224</v>
      </c>
      <c r="D24" s="31" t="s">
        <v>229</v>
      </c>
      <c r="E24" s="32">
        <v>90286</v>
      </c>
      <c r="F24" s="34">
        <f t="shared" si="1"/>
        <v>9028.6</v>
      </c>
      <c r="G24" s="35" t="s">
        <v>0</v>
      </c>
      <c r="H24" s="26"/>
    </row>
    <row r="25" spans="1:8" s="150" customFormat="1" x14ac:dyDescent="0.25">
      <c r="A25" s="26"/>
      <c r="B25" s="29" t="s">
        <v>209</v>
      </c>
      <c r="C25" s="30" t="s">
        <v>224</v>
      </c>
      <c r="D25" s="31" t="s">
        <v>228</v>
      </c>
      <c r="E25" s="32">
        <v>1395344</v>
      </c>
      <c r="F25" s="34">
        <f t="shared" si="1"/>
        <v>69767.199999999997</v>
      </c>
      <c r="G25" s="35" t="s">
        <v>0</v>
      </c>
      <c r="H25" s="26"/>
    </row>
    <row r="26" spans="1:8" s="150" customFormat="1" x14ac:dyDescent="0.25">
      <c r="A26" s="26"/>
      <c r="B26" s="29" t="s">
        <v>210</v>
      </c>
      <c r="C26" s="30" t="s">
        <v>224</v>
      </c>
      <c r="D26" s="31" t="s">
        <v>229</v>
      </c>
      <c r="E26" s="32">
        <v>1305588</v>
      </c>
      <c r="F26" s="34">
        <f t="shared" si="1"/>
        <v>130558.8</v>
      </c>
      <c r="G26" s="35" t="s">
        <v>0</v>
      </c>
      <c r="H26" s="26"/>
    </row>
    <row r="27" spans="1:8" s="150" customFormat="1" x14ac:dyDescent="0.25">
      <c r="A27" s="26"/>
      <c r="B27" s="29" t="s">
        <v>211</v>
      </c>
      <c r="C27" s="30" t="s">
        <v>224</v>
      </c>
      <c r="D27" s="31" t="s">
        <v>228</v>
      </c>
      <c r="E27" s="32">
        <v>58998</v>
      </c>
      <c r="F27" s="34">
        <f t="shared" si="1"/>
        <v>2949.9</v>
      </c>
      <c r="G27" s="35" t="s">
        <v>0</v>
      </c>
      <c r="H27" s="26"/>
    </row>
    <row r="28" spans="1:8" s="150" customFormat="1" x14ac:dyDescent="0.25">
      <c r="A28" s="26"/>
      <c r="B28" s="29" t="s">
        <v>212</v>
      </c>
      <c r="C28" s="30" t="s">
        <v>224</v>
      </c>
      <c r="D28" s="31" t="s">
        <v>229</v>
      </c>
      <c r="E28" s="32">
        <v>1100117</v>
      </c>
      <c r="F28" s="34">
        <f t="shared" si="1"/>
        <v>110011.7</v>
      </c>
      <c r="G28" s="35" t="s">
        <v>0</v>
      </c>
      <c r="H28" s="26"/>
    </row>
    <row r="29" spans="1:8" s="150" customFormat="1" x14ac:dyDescent="0.25">
      <c r="A29" s="26"/>
      <c r="B29" s="29" t="s">
        <v>213</v>
      </c>
      <c r="C29" s="30" t="s">
        <v>224</v>
      </c>
      <c r="D29" s="31" t="s">
        <v>228</v>
      </c>
      <c r="E29" s="32">
        <v>1020515</v>
      </c>
      <c r="F29" s="34">
        <f t="shared" si="1"/>
        <v>51025.75</v>
      </c>
      <c r="G29" s="35" t="s">
        <v>0</v>
      </c>
      <c r="H29" s="26"/>
    </row>
    <row r="30" spans="1:8" s="150" customFormat="1" x14ac:dyDescent="0.25">
      <c r="A30" s="26"/>
      <c r="B30" s="29" t="s">
        <v>214</v>
      </c>
      <c r="C30" s="30" t="s">
        <v>224</v>
      </c>
      <c r="D30" s="31" t="s">
        <v>232</v>
      </c>
      <c r="E30" s="32">
        <v>250240</v>
      </c>
      <c r="F30" s="34">
        <f t="shared" si="1"/>
        <v>4170.666666666667</v>
      </c>
      <c r="G30" s="35" t="s">
        <v>0</v>
      </c>
      <c r="H30" s="26"/>
    </row>
    <row r="31" spans="1:8" s="150" customFormat="1" x14ac:dyDescent="0.25">
      <c r="A31" s="26"/>
      <c r="B31" s="29" t="s">
        <v>215</v>
      </c>
      <c r="C31" s="30" t="s">
        <v>224</v>
      </c>
      <c r="D31" s="31" t="s">
        <v>228</v>
      </c>
      <c r="E31" s="32">
        <v>623796</v>
      </c>
      <c r="F31" s="34">
        <f t="shared" si="1"/>
        <v>31189.8</v>
      </c>
      <c r="G31" s="35" t="s">
        <v>0</v>
      </c>
      <c r="H31" s="26"/>
    </row>
    <row r="32" spans="1:8" s="150" customFormat="1" x14ac:dyDescent="0.25">
      <c r="A32" s="26"/>
      <c r="B32" s="29" t="s">
        <v>216</v>
      </c>
      <c r="C32" s="30" t="s">
        <v>224</v>
      </c>
      <c r="D32" s="31" t="s">
        <v>228</v>
      </c>
      <c r="E32" s="32">
        <v>1917783</v>
      </c>
      <c r="F32" s="34">
        <f t="shared" si="1"/>
        <v>95889.15</v>
      </c>
      <c r="G32" s="35" t="s">
        <v>0</v>
      </c>
      <c r="H32" s="26"/>
    </row>
    <row r="33" spans="1:8" s="150" customFormat="1" x14ac:dyDescent="0.25">
      <c r="A33" s="26"/>
      <c r="B33" s="29" t="s">
        <v>217</v>
      </c>
      <c r="C33" s="30" t="s">
        <v>224</v>
      </c>
      <c r="D33" s="31" t="s">
        <v>229</v>
      </c>
      <c r="E33" s="32">
        <v>1180469</v>
      </c>
      <c r="F33" s="34">
        <f t="shared" si="1"/>
        <v>118046.9</v>
      </c>
      <c r="G33" s="35" t="s">
        <v>0</v>
      </c>
      <c r="H33" s="26"/>
    </row>
    <row r="34" spans="1:8" s="150" customFormat="1" x14ac:dyDescent="0.25">
      <c r="A34" s="26"/>
      <c r="B34" s="29" t="s">
        <v>218</v>
      </c>
      <c r="C34" s="30" t="s">
        <v>224</v>
      </c>
      <c r="D34" s="31" t="s">
        <v>225</v>
      </c>
      <c r="E34" s="32">
        <v>533391</v>
      </c>
      <c r="F34" s="34">
        <f t="shared" si="1"/>
        <v>7111.88</v>
      </c>
      <c r="G34" s="35" t="s">
        <v>0</v>
      </c>
      <c r="H34" s="26"/>
    </row>
    <row r="35" spans="1:8" s="150" customFormat="1" x14ac:dyDescent="0.25">
      <c r="A35" s="26"/>
      <c r="B35" s="29" t="s">
        <v>223</v>
      </c>
      <c r="C35" s="30" t="s">
        <v>224</v>
      </c>
      <c r="D35" s="31" t="s">
        <v>228</v>
      </c>
      <c r="E35" s="32">
        <v>651922</v>
      </c>
      <c r="F35" s="34">
        <f t="shared" si="1"/>
        <v>32596.1</v>
      </c>
      <c r="G35" s="35" t="s">
        <v>0</v>
      </c>
      <c r="H35" s="26"/>
    </row>
    <row r="36" spans="1:8" s="150" customFormat="1" x14ac:dyDescent="0.25">
      <c r="A36" s="26"/>
      <c r="B36" s="29" t="s">
        <v>219</v>
      </c>
      <c r="C36" s="30" t="s">
        <v>224</v>
      </c>
      <c r="D36" s="31" t="s">
        <v>233</v>
      </c>
      <c r="E36" s="32">
        <v>824118</v>
      </c>
      <c r="F36" s="34">
        <f t="shared" si="1"/>
        <v>164823.6</v>
      </c>
      <c r="G36" s="35" t="s">
        <v>0</v>
      </c>
      <c r="H36" s="26"/>
    </row>
    <row r="37" spans="1:8" s="150" customFormat="1" x14ac:dyDescent="0.25">
      <c r="A37" s="26"/>
      <c r="B37" s="29" t="s">
        <v>203</v>
      </c>
      <c r="C37" s="30" t="s">
        <v>224</v>
      </c>
      <c r="D37" s="31" t="s">
        <v>225</v>
      </c>
      <c r="E37" s="32">
        <v>21982027</v>
      </c>
      <c r="F37" s="34">
        <f t="shared" si="1"/>
        <v>293093.69333333336</v>
      </c>
      <c r="G37" s="35" t="s">
        <v>0</v>
      </c>
      <c r="H37" s="26"/>
    </row>
    <row r="38" spans="1:8" s="150" customFormat="1" x14ac:dyDescent="0.25">
      <c r="A38" s="26"/>
      <c r="B38" s="23" t="s">
        <v>72</v>
      </c>
      <c r="C38" s="160"/>
      <c r="D38" s="160"/>
      <c r="E38" s="160"/>
      <c r="F38" s="36">
        <f>SUM(F8:F37)</f>
        <v>2333943.1566666667</v>
      </c>
      <c r="G38" s="37" t="s">
        <v>0</v>
      </c>
      <c r="H38" s="26"/>
    </row>
    <row r="39" spans="1:8" s="150" customFormat="1" x14ac:dyDescent="0.25">
      <c r="A39" s="26"/>
      <c r="B39" s="107" t="s">
        <v>139</v>
      </c>
      <c r="C39" s="161"/>
      <c r="D39" s="161"/>
      <c r="E39" s="161"/>
      <c r="F39" s="66">
        <v>5461228.1600000011</v>
      </c>
      <c r="G39" s="37" t="s">
        <v>0</v>
      </c>
      <c r="H39" s="26"/>
    </row>
    <row r="40" spans="1:8" s="150" customFormat="1" x14ac:dyDescent="0.25">
      <c r="A40" s="26"/>
      <c r="B40" s="39" t="s">
        <v>69</v>
      </c>
      <c r="C40" s="162"/>
      <c r="D40" s="162"/>
      <c r="E40" s="163"/>
      <c r="F40" s="38">
        <f>F38+F39</f>
        <v>7795171.3166666683</v>
      </c>
      <c r="G40" s="38" t="s">
        <v>0</v>
      </c>
      <c r="H40" s="26"/>
    </row>
    <row r="41" spans="1:8" s="150" customFormat="1" x14ac:dyDescent="0.25">
      <c r="A41" s="26"/>
      <c r="B41" s="26"/>
      <c r="C41" s="26"/>
      <c r="D41" s="26"/>
      <c r="E41" s="26"/>
      <c r="F41" s="26"/>
      <c r="G41" s="26"/>
      <c r="H41" s="26"/>
    </row>
    <row r="42" spans="1:8" s="150" customFormat="1" x14ac:dyDescent="0.25">
      <c r="A42" s="26"/>
      <c r="B42" s="26"/>
      <c r="C42" s="26"/>
      <c r="D42" s="26"/>
      <c r="E42" s="26"/>
      <c r="F42" s="26"/>
      <c r="G42" s="26"/>
      <c r="H42" s="26"/>
    </row>
    <row r="43" spans="1:8" s="150" customFormat="1" x14ac:dyDescent="0.25">
      <c r="A43" s="26"/>
      <c r="B43" s="26"/>
      <c r="C43" s="26"/>
      <c r="D43" s="26"/>
      <c r="E43" s="26"/>
      <c r="F43" s="26"/>
      <c r="G43" s="26"/>
      <c r="H43" s="26"/>
    </row>
    <row r="44" spans="1:8" s="150" customFormat="1" hidden="1" x14ac:dyDescent="0.25"/>
    <row r="45" spans="1:8" s="150" customFormat="1" hidden="1" x14ac:dyDescent="0.25"/>
    <row r="46" spans="1:8" s="150" customFormat="1" hidden="1" x14ac:dyDescent="0.25"/>
    <row r="47" spans="1:8" s="150" customFormat="1" ht="14.45" hidden="1" customHeight="1" x14ac:dyDescent="0.25"/>
    <row r="48" spans="1:8" s="150" customFormat="1" ht="14.45" hidden="1" customHeight="1" x14ac:dyDescent="0.25"/>
    <row r="49" s="150" customFormat="1" ht="15" hidden="1" customHeight="1" x14ac:dyDescent="0.25"/>
    <row r="50" s="150" customFormat="1" ht="15" hidden="1" customHeight="1" x14ac:dyDescent="0.25"/>
    <row r="51" s="150" customFormat="1" ht="15" hidden="1" customHeight="1" x14ac:dyDescent="0.25"/>
    <row r="52" s="150" customFormat="1" ht="15" hidden="1" customHeight="1" x14ac:dyDescent="0.25"/>
    <row r="53" s="150" customFormat="1" ht="15" hidden="1" customHeight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Haderslev Spildevand AS</v>
      </c>
      <c r="B1" s="164"/>
      <c r="C1" s="164"/>
      <c r="D1" s="164"/>
      <c r="E1" s="164"/>
    </row>
    <row r="2" spans="1:5" x14ac:dyDescent="0.25">
      <c r="A2" s="1" t="str">
        <f>'1. Forside'!A2</f>
        <v>S034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1699320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2731567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investeringer'!F38</f>
        <v>2333943.1566666667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236999.31333333347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53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Haderslev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S034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203</v>
      </c>
      <c r="C8" s="30">
        <v>2015</v>
      </c>
      <c r="D8" s="31">
        <v>75</v>
      </c>
      <c r="E8" s="32">
        <v>16900000</v>
      </c>
      <c r="F8" s="45">
        <f>E8/D8</f>
        <v>225333.33333333334</v>
      </c>
      <c r="G8" s="35" t="s">
        <v>0</v>
      </c>
      <c r="H8" s="26"/>
    </row>
    <row r="9" spans="1:8" s="150" customFormat="1" x14ac:dyDescent="0.25">
      <c r="A9" s="26"/>
      <c r="B9" s="29" t="s">
        <v>203</v>
      </c>
      <c r="C9" s="30">
        <v>2015</v>
      </c>
      <c r="D9" s="31">
        <v>75</v>
      </c>
      <c r="E9" s="32">
        <v>5300000</v>
      </c>
      <c r="F9" s="45">
        <f t="shared" ref="F9:F46" si="0">E9/D9</f>
        <v>70666.666666666672</v>
      </c>
      <c r="G9" s="35" t="s">
        <v>0</v>
      </c>
      <c r="H9" s="26"/>
    </row>
    <row r="10" spans="1:8" s="150" customFormat="1" x14ac:dyDescent="0.25">
      <c r="A10" s="26"/>
      <c r="B10" s="29" t="s">
        <v>203</v>
      </c>
      <c r="C10" s="30">
        <v>2015</v>
      </c>
      <c r="D10" s="31">
        <v>75</v>
      </c>
      <c r="E10" s="32">
        <v>12900000</v>
      </c>
      <c r="F10" s="45">
        <f t="shared" si="0"/>
        <v>172000</v>
      </c>
      <c r="G10" s="35" t="s">
        <v>0</v>
      </c>
      <c r="H10" s="26"/>
    </row>
    <row r="11" spans="1:8" s="150" customFormat="1" x14ac:dyDescent="0.25">
      <c r="A11" s="26"/>
      <c r="B11" s="29" t="s">
        <v>203</v>
      </c>
      <c r="C11" s="30">
        <v>2015</v>
      </c>
      <c r="D11" s="31">
        <v>75</v>
      </c>
      <c r="E11" s="32">
        <v>52600000</v>
      </c>
      <c r="F11" s="45">
        <f t="shared" si="0"/>
        <v>701333.33333333337</v>
      </c>
      <c r="G11" s="35" t="s">
        <v>0</v>
      </c>
      <c r="H11" s="26"/>
    </row>
    <row r="12" spans="1:8" s="150" customFormat="1" x14ac:dyDescent="0.25">
      <c r="A12" s="26"/>
      <c r="B12" s="29" t="s">
        <v>203</v>
      </c>
      <c r="C12" s="30">
        <v>2015</v>
      </c>
      <c r="D12" s="31">
        <v>75</v>
      </c>
      <c r="E12" s="32">
        <v>4200000</v>
      </c>
      <c r="F12" s="45">
        <f t="shared" si="0"/>
        <v>56000</v>
      </c>
      <c r="G12" s="35" t="s">
        <v>0</v>
      </c>
      <c r="H12" s="26"/>
    </row>
    <row r="13" spans="1:8" s="150" customFormat="1" x14ac:dyDescent="0.25">
      <c r="A13" s="26"/>
      <c r="B13" s="29" t="s">
        <v>203</v>
      </c>
      <c r="C13" s="30">
        <v>2015</v>
      </c>
      <c r="D13" s="31">
        <v>75</v>
      </c>
      <c r="E13" s="32">
        <v>2500000</v>
      </c>
      <c r="F13" s="45">
        <f t="shared" si="0"/>
        <v>33333.333333333336</v>
      </c>
      <c r="G13" s="35" t="s">
        <v>0</v>
      </c>
      <c r="H13" s="26"/>
    </row>
    <row r="14" spans="1:8" s="150" customFormat="1" x14ac:dyDescent="0.25">
      <c r="A14" s="26"/>
      <c r="B14" s="29" t="s">
        <v>203</v>
      </c>
      <c r="C14" s="30">
        <v>2015</v>
      </c>
      <c r="D14" s="31">
        <v>75</v>
      </c>
      <c r="E14" s="32">
        <v>1300000</v>
      </c>
      <c r="F14" s="45">
        <f t="shared" si="0"/>
        <v>17333.333333333332</v>
      </c>
      <c r="G14" s="35" t="s">
        <v>0</v>
      </c>
      <c r="H14" s="26"/>
    </row>
    <row r="15" spans="1:8" s="150" customFormat="1" x14ac:dyDescent="0.25">
      <c r="A15" s="26"/>
      <c r="B15" s="29" t="s">
        <v>203</v>
      </c>
      <c r="C15" s="30">
        <v>2015</v>
      </c>
      <c r="D15" s="31">
        <v>75</v>
      </c>
      <c r="E15" s="32">
        <v>200000</v>
      </c>
      <c r="F15" s="45">
        <f t="shared" si="0"/>
        <v>2666.6666666666665</v>
      </c>
      <c r="G15" s="35" t="s">
        <v>0</v>
      </c>
      <c r="H15" s="26"/>
    </row>
    <row r="16" spans="1:8" s="150" customFormat="1" x14ac:dyDescent="0.25">
      <c r="A16" s="26"/>
      <c r="B16" s="29" t="s">
        <v>203</v>
      </c>
      <c r="C16" s="30">
        <v>2015</v>
      </c>
      <c r="D16" s="31">
        <v>75</v>
      </c>
      <c r="E16" s="32">
        <v>32200000</v>
      </c>
      <c r="F16" s="45">
        <f t="shared" si="0"/>
        <v>429333.33333333331</v>
      </c>
      <c r="G16" s="35" t="s">
        <v>0</v>
      </c>
      <c r="H16" s="26"/>
    </row>
    <row r="17" spans="1:8" s="150" customFormat="1" x14ac:dyDescent="0.25">
      <c r="A17" s="26"/>
      <c r="B17" s="29" t="s">
        <v>203</v>
      </c>
      <c r="C17" s="30">
        <v>2015</v>
      </c>
      <c r="D17" s="31">
        <v>75</v>
      </c>
      <c r="E17" s="32">
        <v>500000</v>
      </c>
      <c r="F17" s="45">
        <f t="shared" si="0"/>
        <v>6666.666666666667</v>
      </c>
      <c r="G17" s="35" t="s">
        <v>0</v>
      </c>
      <c r="H17" s="26"/>
    </row>
    <row r="18" spans="1:8" s="150" customFormat="1" x14ac:dyDescent="0.25">
      <c r="A18" s="26"/>
      <c r="B18" s="29" t="s">
        <v>196</v>
      </c>
      <c r="C18" s="30">
        <v>2015</v>
      </c>
      <c r="D18" s="31">
        <v>75</v>
      </c>
      <c r="E18" s="32">
        <v>100000</v>
      </c>
      <c r="F18" s="45">
        <f t="shared" si="0"/>
        <v>1333.3333333333333</v>
      </c>
      <c r="G18" s="35" t="s">
        <v>0</v>
      </c>
      <c r="H18" s="26"/>
    </row>
    <row r="19" spans="1:8" s="150" customFormat="1" x14ac:dyDescent="0.25">
      <c r="A19" s="26"/>
      <c r="B19" s="29" t="s">
        <v>234</v>
      </c>
      <c r="C19" s="30">
        <v>2015</v>
      </c>
      <c r="D19" s="31">
        <v>10</v>
      </c>
      <c r="E19" s="32">
        <v>500000</v>
      </c>
      <c r="F19" s="45">
        <f t="shared" si="0"/>
        <v>50000</v>
      </c>
      <c r="G19" s="35" t="s">
        <v>0</v>
      </c>
      <c r="H19" s="26"/>
    </row>
    <row r="20" spans="1:8" s="150" customFormat="1" x14ac:dyDescent="0.25">
      <c r="A20" s="26"/>
      <c r="B20" s="29" t="s">
        <v>212</v>
      </c>
      <c r="C20" s="30">
        <v>2015</v>
      </c>
      <c r="D20" s="31">
        <v>10</v>
      </c>
      <c r="E20" s="32">
        <v>150000</v>
      </c>
      <c r="F20" s="45">
        <f t="shared" si="0"/>
        <v>15000</v>
      </c>
      <c r="G20" s="35" t="s">
        <v>0</v>
      </c>
      <c r="H20" s="26"/>
    </row>
    <row r="21" spans="1:8" s="150" customFormat="1" x14ac:dyDescent="0.25">
      <c r="A21" s="26"/>
      <c r="B21" s="29" t="s">
        <v>235</v>
      </c>
      <c r="C21" s="30">
        <v>2015</v>
      </c>
      <c r="D21" s="31">
        <v>60</v>
      </c>
      <c r="E21" s="32">
        <v>4000000</v>
      </c>
      <c r="F21" s="45">
        <f t="shared" si="0"/>
        <v>66666.666666666672</v>
      </c>
      <c r="G21" s="35" t="s">
        <v>0</v>
      </c>
      <c r="H21" s="26"/>
    </row>
    <row r="22" spans="1:8" s="150" customFormat="1" x14ac:dyDescent="0.25">
      <c r="A22" s="26"/>
      <c r="B22" s="29" t="s">
        <v>235</v>
      </c>
      <c r="C22" s="30">
        <v>2015</v>
      </c>
      <c r="D22" s="31">
        <v>60</v>
      </c>
      <c r="E22" s="32">
        <v>3225000</v>
      </c>
      <c r="F22" s="45">
        <f t="shared" si="0"/>
        <v>53750</v>
      </c>
      <c r="G22" s="35" t="s">
        <v>0</v>
      </c>
      <c r="H22" s="26"/>
    </row>
    <row r="23" spans="1:8" s="150" customFormat="1" x14ac:dyDescent="0.25">
      <c r="A23" s="26"/>
      <c r="B23" s="29" t="s">
        <v>236</v>
      </c>
      <c r="C23" s="30">
        <v>2015</v>
      </c>
      <c r="D23" s="31">
        <v>20</v>
      </c>
      <c r="E23" s="32">
        <v>2000000</v>
      </c>
      <c r="F23" s="45">
        <f t="shared" si="0"/>
        <v>100000</v>
      </c>
      <c r="G23" s="35" t="s">
        <v>0</v>
      </c>
      <c r="H23" s="26"/>
    </row>
    <row r="24" spans="1:8" s="150" customFormat="1" x14ac:dyDescent="0.25">
      <c r="A24" s="26"/>
      <c r="B24" s="29" t="s">
        <v>237</v>
      </c>
      <c r="C24" s="30">
        <v>2015</v>
      </c>
      <c r="D24" s="31">
        <v>20</v>
      </c>
      <c r="E24" s="32">
        <v>500000</v>
      </c>
      <c r="F24" s="45">
        <f t="shared" si="0"/>
        <v>25000</v>
      </c>
      <c r="G24" s="35" t="s">
        <v>0</v>
      </c>
      <c r="H24" s="26"/>
    </row>
    <row r="25" spans="1:8" s="150" customFormat="1" x14ac:dyDescent="0.25">
      <c r="A25" s="26"/>
      <c r="B25" s="29" t="s">
        <v>237</v>
      </c>
      <c r="C25" s="30">
        <v>2015</v>
      </c>
      <c r="D25" s="31">
        <v>20</v>
      </c>
      <c r="E25" s="32">
        <v>2000000</v>
      </c>
      <c r="F25" s="45">
        <f t="shared" si="0"/>
        <v>100000</v>
      </c>
      <c r="G25" s="35" t="s">
        <v>0</v>
      </c>
      <c r="H25" s="26"/>
    </row>
    <row r="26" spans="1:8" s="150" customFormat="1" x14ac:dyDescent="0.25">
      <c r="A26" s="26"/>
      <c r="B26" s="29" t="s">
        <v>238</v>
      </c>
      <c r="C26" s="30">
        <v>2015</v>
      </c>
      <c r="D26" s="31">
        <v>5</v>
      </c>
      <c r="E26" s="32">
        <v>750000</v>
      </c>
      <c r="F26" s="45">
        <f t="shared" si="0"/>
        <v>150000</v>
      </c>
      <c r="G26" s="35" t="s">
        <v>0</v>
      </c>
      <c r="H26" s="26"/>
    </row>
    <row r="27" spans="1:8" s="150" customFormat="1" x14ac:dyDescent="0.25">
      <c r="A27" s="26"/>
      <c r="B27" s="29" t="s">
        <v>219</v>
      </c>
      <c r="C27" s="30">
        <v>2015</v>
      </c>
      <c r="D27" s="31">
        <v>5</v>
      </c>
      <c r="E27" s="32">
        <v>600000</v>
      </c>
      <c r="F27" s="45">
        <f t="shared" si="0"/>
        <v>120000</v>
      </c>
      <c r="G27" s="35" t="s">
        <v>0</v>
      </c>
      <c r="H27" s="26"/>
    </row>
    <row r="28" spans="1:8" s="150" customFormat="1" x14ac:dyDescent="0.25">
      <c r="A28" s="26"/>
      <c r="B28" s="29" t="s">
        <v>238</v>
      </c>
      <c r="C28" s="30">
        <v>2015</v>
      </c>
      <c r="D28" s="31">
        <v>5</v>
      </c>
      <c r="E28" s="32">
        <v>867000</v>
      </c>
      <c r="F28" s="45">
        <f t="shared" si="0"/>
        <v>173400</v>
      </c>
      <c r="G28" s="35" t="s">
        <v>0</v>
      </c>
      <c r="H28" s="26"/>
    </row>
    <row r="29" spans="1:8" s="150" customFormat="1" x14ac:dyDescent="0.25">
      <c r="A29" s="26"/>
      <c r="B29" s="29" t="s">
        <v>203</v>
      </c>
      <c r="C29" s="30">
        <v>2016</v>
      </c>
      <c r="D29" s="31">
        <v>75</v>
      </c>
      <c r="E29" s="32">
        <v>27100000</v>
      </c>
      <c r="F29" s="45">
        <f t="shared" si="0"/>
        <v>361333.33333333331</v>
      </c>
      <c r="G29" s="35" t="s">
        <v>0</v>
      </c>
      <c r="H29" s="26"/>
    </row>
    <row r="30" spans="1:8" s="150" customFormat="1" x14ac:dyDescent="0.25">
      <c r="A30" s="26"/>
      <c r="B30" s="29" t="s">
        <v>203</v>
      </c>
      <c r="C30" s="30">
        <v>2016</v>
      </c>
      <c r="D30" s="31">
        <v>75</v>
      </c>
      <c r="E30" s="32">
        <v>5600000</v>
      </c>
      <c r="F30" s="45">
        <f t="shared" si="0"/>
        <v>74666.666666666672</v>
      </c>
      <c r="G30" s="35" t="s">
        <v>0</v>
      </c>
      <c r="H30" s="26"/>
    </row>
    <row r="31" spans="1:8" s="150" customFormat="1" x14ac:dyDescent="0.25">
      <c r="A31" s="26"/>
      <c r="B31" s="29" t="s">
        <v>203</v>
      </c>
      <c r="C31" s="30">
        <v>2016</v>
      </c>
      <c r="D31" s="31">
        <v>75</v>
      </c>
      <c r="E31" s="32">
        <v>61100000</v>
      </c>
      <c r="F31" s="45">
        <f t="shared" si="0"/>
        <v>814666.66666666663</v>
      </c>
      <c r="G31" s="35" t="s">
        <v>0</v>
      </c>
      <c r="H31" s="26"/>
    </row>
    <row r="32" spans="1:8" s="150" customFormat="1" x14ac:dyDescent="0.25">
      <c r="A32" s="26"/>
      <c r="B32" s="29" t="s">
        <v>203</v>
      </c>
      <c r="C32" s="30">
        <v>2016</v>
      </c>
      <c r="D32" s="31">
        <v>75</v>
      </c>
      <c r="E32" s="32">
        <v>38100000</v>
      </c>
      <c r="F32" s="45">
        <f t="shared" si="0"/>
        <v>508000</v>
      </c>
      <c r="G32" s="35" t="s">
        <v>0</v>
      </c>
      <c r="H32" s="26"/>
    </row>
    <row r="33" spans="1:8" s="150" customFormat="1" x14ac:dyDescent="0.25">
      <c r="A33" s="26"/>
      <c r="B33" s="29" t="s">
        <v>203</v>
      </c>
      <c r="C33" s="30">
        <v>2016</v>
      </c>
      <c r="D33" s="31">
        <v>75</v>
      </c>
      <c r="E33" s="32">
        <v>6000000</v>
      </c>
      <c r="F33" s="45">
        <f t="shared" si="0"/>
        <v>80000</v>
      </c>
      <c r="G33" s="35" t="s">
        <v>0</v>
      </c>
      <c r="H33" s="26"/>
    </row>
    <row r="34" spans="1:8" s="150" customFormat="1" x14ac:dyDescent="0.25">
      <c r="A34" s="26"/>
      <c r="B34" s="29" t="s">
        <v>203</v>
      </c>
      <c r="C34" s="30">
        <v>2016</v>
      </c>
      <c r="D34" s="31">
        <v>75</v>
      </c>
      <c r="E34" s="32">
        <v>10000000</v>
      </c>
      <c r="F34" s="45">
        <f t="shared" si="0"/>
        <v>133333.33333333334</v>
      </c>
      <c r="G34" s="35" t="s">
        <v>0</v>
      </c>
      <c r="H34" s="26"/>
    </row>
    <row r="35" spans="1:8" s="150" customFormat="1" x14ac:dyDescent="0.25">
      <c r="A35" s="26"/>
      <c r="B35" s="29" t="s">
        <v>203</v>
      </c>
      <c r="C35" s="30">
        <v>2016</v>
      </c>
      <c r="D35" s="31">
        <v>75</v>
      </c>
      <c r="E35" s="32">
        <v>14000000</v>
      </c>
      <c r="F35" s="45">
        <f t="shared" si="0"/>
        <v>186666.66666666666</v>
      </c>
      <c r="G35" s="35" t="s">
        <v>0</v>
      </c>
      <c r="H35" s="26"/>
    </row>
    <row r="36" spans="1:8" s="150" customFormat="1" x14ac:dyDescent="0.25">
      <c r="A36" s="26"/>
      <c r="B36" s="29" t="s">
        <v>203</v>
      </c>
      <c r="C36" s="30">
        <v>2016</v>
      </c>
      <c r="D36" s="31">
        <v>75</v>
      </c>
      <c r="E36" s="32">
        <v>500000</v>
      </c>
      <c r="F36" s="45">
        <f t="shared" si="0"/>
        <v>6666.666666666667</v>
      </c>
      <c r="G36" s="35" t="s">
        <v>0</v>
      </c>
      <c r="H36" s="26"/>
    </row>
    <row r="37" spans="1:8" s="150" customFormat="1" x14ac:dyDescent="0.25">
      <c r="A37" s="26"/>
      <c r="B37" s="29" t="s">
        <v>196</v>
      </c>
      <c r="C37" s="30">
        <v>2016</v>
      </c>
      <c r="D37" s="31">
        <v>75</v>
      </c>
      <c r="E37" s="32">
        <v>100000</v>
      </c>
      <c r="F37" s="45">
        <f t="shared" si="0"/>
        <v>1333.3333333333333</v>
      </c>
      <c r="G37" s="35" t="s">
        <v>0</v>
      </c>
      <c r="H37" s="26"/>
    </row>
    <row r="38" spans="1:8" s="150" customFormat="1" x14ac:dyDescent="0.25">
      <c r="A38" s="26"/>
      <c r="B38" s="29" t="s">
        <v>239</v>
      </c>
      <c r="C38" s="30">
        <v>2016</v>
      </c>
      <c r="D38" s="31">
        <v>60</v>
      </c>
      <c r="E38" s="32">
        <v>500000</v>
      </c>
      <c r="F38" s="45">
        <f t="shared" si="0"/>
        <v>8333.3333333333339</v>
      </c>
      <c r="G38" s="35" t="s">
        <v>0</v>
      </c>
      <c r="H38" s="26"/>
    </row>
    <row r="39" spans="1:8" s="150" customFormat="1" x14ac:dyDescent="0.25">
      <c r="A39" s="26"/>
      <c r="B39" s="29" t="s">
        <v>235</v>
      </c>
      <c r="C39" s="30">
        <v>2016</v>
      </c>
      <c r="D39" s="31">
        <v>60</v>
      </c>
      <c r="E39" s="32">
        <v>1310000</v>
      </c>
      <c r="F39" s="45">
        <f t="shared" si="0"/>
        <v>21833.333333333332</v>
      </c>
      <c r="G39" s="35" t="s">
        <v>0</v>
      </c>
      <c r="H39" s="26"/>
    </row>
    <row r="40" spans="1:8" s="150" customFormat="1" x14ac:dyDescent="0.25">
      <c r="A40" s="26"/>
      <c r="B40" s="29" t="s">
        <v>237</v>
      </c>
      <c r="C40" s="30">
        <v>2016</v>
      </c>
      <c r="D40" s="31">
        <v>20</v>
      </c>
      <c r="E40" s="32">
        <v>2000000</v>
      </c>
      <c r="F40" s="45">
        <f t="shared" si="0"/>
        <v>100000</v>
      </c>
      <c r="G40" s="35" t="s">
        <v>0</v>
      </c>
      <c r="H40" s="26"/>
    </row>
    <row r="41" spans="1:8" s="150" customFormat="1" x14ac:dyDescent="0.25">
      <c r="A41" s="26"/>
      <c r="B41" s="29" t="s">
        <v>237</v>
      </c>
      <c r="C41" s="30">
        <v>2016</v>
      </c>
      <c r="D41" s="31">
        <v>20</v>
      </c>
      <c r="E41" s="32">
        <v>500000</v>
      </c>
      <c r="F41" s="45">
        <f t="shared" si="0"/>
        <v>25000</v>
      </c>
      <c r="G41" s="35" t="s">
        <v>0</v>
      </c>
      <c r="H41" s="26"/>
    </row>
    <row r="42" spans="1:8" s="150" customFormat="1" x14ac:dyDescent="0.25">
      <c r="A42" s="26"/>
      <c r="B42" s="29" t="s">
        <v>238</v>
      </c>
      <c r="C42" s="30">
        <v>2016</v>
      </c>
      <c r="D42" s="31">
        <v>5</v>
      </c>
      <c r="E42" s="32">
        <v>750000</v>
      </c>
      <c r="F42" s="45">
        <f t="shared" si="0"/>
        <v>150000</v>
      </c>
      <c r="G42" s="35" t="s">
        <v>0</v>
      </c>
      <c r="H42" s="26"/>
    </row>
    <row r="43" spans="1:8" s="150" customFormat="1" x14ac:dyDescent="0.25">
      <c r="A43" s="26"/>
      <c r="B43" s="29" t="s">
        <v>219</v>
      </c>
      <c r="C43" s="30">
        <v>2016</v>
      </c>
      <c r="D43" s="31">
        <v>5</v>
      </c>
      <c r="E43" s="32">
        <v>600000</v>
      </c>
      <c r="F43" s="45">
        <f t="shared" si="0"/>
        <v>120000</v>
      </c>
      <c r="G43" s="35" t="s">
        <v>0</v>
      </c>
      <c r="H43" s="26"/>
    </row>
    <row r="44" spans="1:8" s="150" customFormat="1" x14ac:dyDescent="0.25">
      <c r="A44" s="26"/>
      <c r="B44" s="29" t="s">
        <v>238</v>
      </c>
      <c r="C44" s="30">
        <v>2016</v>
      </c>
      <c r="D44" s="31">
        <v>5</v>
      </c>
      <c r="E44" s="32">
        <v>462000</v>
      </c>
      <c r="F44" s="45">
        <f t="shared" si="0"/>
        <v>92400</v>
      </c>
      <c r="G44" s="35" t="s">
        <v>0</v>
      </c>
      <c r="H44" s="26"/>
    </row>
    <row r="45" spans="1:8" s="150" customFormat="1" x14ac:dyDescent="0.25">
      <c r="A45" s="26"/>
      <c r="B45" s="29" t="s">
        <v>203</v>
      </c>
      <c r="C45" s="30">
        <v>2016</v>
      </c>
      <c r="D45" s="31">
        <v>75</v>
      </c>
      <c r="E45" s="32">
        <v>2500000</v>
      </c>
      <c r="F45" s="45">
        <f t="shared" si="0"/>
        <v>33333.333333333336</v>
      </c>
      <c r="G45" s="35" t="s">
        <v>0</v>
      </c>
      <c r="H45" s="26"/>
    </row>
    <row r="46" spans="1:8" s="150" customFormat="1" x14ac:dyDescent="0.25">
      <c r="A46" s="26"/>
      <c r="B46" s="29" t="s">
        <v>203</v>
      </c>
      <c r="C46" s="30">
        <v>2016</v>
      </c>
      <c r="D46" s="31">
        <v>75</v>
      </c>
      <c r="E46" s="32">
        <v>10500000</v>
      </c>
      <c r="F46" s="45">
        <f t="shared" si="0"/>
        <v>140000</v>
      </c>
      <c r="G46" s="35" t="s">
        <v>0</v>
      </c>
      <c r="H46" s="26"/>
    </row>
    <row r="47" spans="1:8" s="150" customFormat="1" x14ac:dyDescent="0.25">
      <c r="A47" s="26"/>
      <c r="B47" s="109" t="s">
        <v>73</v>
      </c>
      <c r="C47" s="167"/>
      <c r="D47" s="168"/>
      <c r="E47" s="169"/>
      <c r="F47" s="46">
        <f>SUMIF(C8:C46,"2015",F8:F46)</f>
        <v>2569816.666666667</v>
      </c>
      <c r="G47" s="47" t="s">
        <v>0</v>
      </c>
      <c r="H47" s="26"/>
    </row>
    <row r="48" spans="1:8" s="150" customFormat="1" x14ac:dyDescent="0.25">
      <c r="A48" s="26"/>
      <c r="B48" s="107" t="s">
        <v>137</v>
      </c>
      <c r="C48" s="170"/>
      <c r="D48" s="171"/>
      <c r="E48" s="172"/>
      <c r="F48" s="46">
        <f>SUMIF(C8:C46,"2016",F8:F46)</f>
        <v>2857566.666666667</v>
      </c>
      <c r="G48" s="47" t="s">
        <v>0</v>
      </c>
      <c r="H48" s="26"/>
    </row>
    <row r="49" spans="1:8" s="150" customFormat="1" x14ac:dyDescent="0.25">
      <c r="A49" s="26"/>
      <c r="B49" s="50" t="s">
        <v>36</v>
      </c>
      <c r="C49" s="173"/>
      <c r="D49" s="174"/>
      <c r="E49" s="174"/>
      <c r="F49" s="48">
        <f>F47+F48</f>
        <v>5427383.333333334</v>
      </c>
      <c r="G49" s="49" t="s">
        <v>0</v>
      </c>
      <c r="H49" s="26"/>
    </row>
    <row r="50" spans="1:8" s="150" customFormat="1" x14ac:dyDescent="0.25">
      <c r="A50" s="26"/>
      <c r="B50" s="26"/>
      <c r="C50" s="166"/>
      <c r="D50" s="26"/>
      <c r="E50" s="26"/>
      <c r="F50" s="26"/>
      <c r="G50" s="26"/>
      <c r="H50" s="26"/>
    </row>
    <row r="51" spans="1:8" s="150" customFormat="1" x14ac:dyDescent="0.25">
      <c r="A51" s="26"/>
      <c r="B51" s="26"/>
      <c r="C51" s="166"/>
      <c r="D51" s="26"/>
      <c r="E51" s="26"/>
      <c r="F51" s="26"/>
      <c r="G51" s="26"/>
      <c r="H51" s="26"/>
    </row>
    <row r="52" spans="1:8" s="150" customFormat="1" x14ac:dyDescent="0.25">
      <c r="A52" s="26"/>
      <c r="B52" s="26"/>
      <c r="C52" s="166"/>
      <c r="D52" s="26"/>
      <c r="E52" s="26"/>
      <c r="F52" s="175"/>
      <c r="G52" s="175"/>
      <c r="H52" s="26"/>
    </row>
    <row r="53" spans="1:8" s="150" customFormat="1" hidden="1" x14ac:dyDescent="0.25">
      <c r="C53" s="176"/>
    </row>
    <row r="54" spans="1:8" s="150" customFormat="1" hidden="1" x14ac:dyDescent="0.25">
      <c r="C54" s="176"/>
    </row>
    <row r="55" spans="1:8" s="150" customFormat="1" hidden="1" x14ac:dyDescent="0.25">
      <c r="C55" s="176"/>
    </row>
    <row r="56" spans="1:8" s="150" customFormat="1" hidden="1" x14ac:dyDescent="0.25">
      <c r="C56" s="176"/>
    </row>
    <row r="57" spans="1:8" s="150" customFormat="1" hidden="1" x14ac:dyDescent="0.25">
      <c r="C57" s="176"/>
    </row>
    <row r="58" spans="1:8" s="150" customFormat="1" hidden="1" x14ac:dyDescent="0.25">
      <c r="C58" s="176"/>
    </row>
    <row r="59" spans="1:8" s="150" customFormat="1" hidden="1" x14ac:dyDescent="0.25">
      <c r="C59" s="176"/>
    </row>
    <row r="60" spans="1:8" s="150" customFormat="1" hidden="1" x14ac:dyDescent="0.25">
      <c r="C60" s="176"/>
    </row>
    <row r="61" spans="1:8" s="150" customFormat="1" hidden="1" x14ac:dyDescent="0.25">
      <c r="C61" s="176"/>
    </row>
    <row r="62" spans="1:8" s="150" customFormat="1" hidden="1" x14ac:dyDescent="0.25">
      <c r="C62" s="176"/>
    </row>
    <row r="63" spans="1:8" s="150" customFormat="1" hidden="1" x14ac:dyDescent="0.25">
      <c r="C63" s="176"/>
    </row>
    <row r="64" spans="1:8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t="12" hidden="1" customHeight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s="150" customFormat="1" hidden="1" x14ac:dyDescent="0.25">
      <c r="C138" s="176"/>
    </row>
    <row r="139" spans="3:3" s="150" customFormat="1" hidden="1" x14ac:dyDescent="0.25">
      <c r="C139" s="176"/>
    </row>
    <row r="140" spans="3:3" s="150" customFormat="1" hidden="1" x14ac:dyDescent="0.25">
      <c r="C140" s="176"/>
    </row>
    <row r="141" spans="3:3" s="150" customFormat="1" hidden="1" x14ac:dyDescent="0.25">
      <c r="C141" s="176"/>
    </row>
    <row r="142" spans="3:3" s="150" customFormat="1" hidden="1" x14ac:dyDescent="0.25">
      <c r="C142" s="176"/>
    </row>
    <row r="143" spans="3:3" s="150" customFormat="1" hidden="1" x14ac:dyDescent="0.25">
      <c r="C143" s="176"/>
    </row>
    <row r="144" spans="3:3" s="150" customFormat="1" hidden="1" x14ac:dyDescent="0.25">
      <c r="C144" s="176"/>
    </row>
    <row r="145" spans="3:3" s="150" customFormat="1" hidden="1" x14ac:dyDescent="0.25">
      <c r="C145" s="176"/>
    </row>
    <row r="146" spans="3:3" s="150" customFormat="1" hidden="1" x14ac:dyDescent="0.25">
      <c r="C146" s="176"/>
    </row>
    <row r="147" spans="3:3" s="150" customFormat="1" hidden="1" x14ac:dyDescent="0.25">
      <c r="C147" s="176"/>
    </row>
    <row r="148" spans="3:3" s="150" customFormat="1" hidden="1" x14ac:dyDescent="0.25">
      <c r="C148" s="176"/>
    </row>
    <row r="149" spans="3:3" x14ac:dyDescent="0.25"/>
    <row r="150" spans="3:3" x14ac:dyDescent="0.25"/>
    <row r="151" spans="3:3" x14ac:dyDescent="0.25"/>
    <row r="152" spans="3:3" x14ac:dyDescent="0.25"/>
    <row r="153" spans="3:3" x14ac:dyDescent="0.25"/>
    <row r="154" spans="3:3" x14ac:dyDescent="0.25"/>
    <row r="155" spans="3:3" x14ac:dyDescent="0.25"/>
    <row r="156" spans="3:3" x14ac:dyDescent="0.25"/>
    <row r="157" spans="3:3" x14ac:dyDescent="0.25"/>
    <row r="158" spans="3:3" x14ac:dyDescent="0.25"/>
    <row r="159" spans="3:3" x14ac:dyDescent="0.25"/>
    <row r="160" spans="3:3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Haderslev Spildevand AS</v>
      </c>
      <c r="B1" s="56"/>
      <c r="C1" s="56"/>
      <c r="D1" s="178"/>
      <c r="E1" s="56"/>
    </row>
    <row r="2" spans="1:5" x14ac:dyDescent="0.25">
      <c r="A2" s="222" t="str">
        <f>'1. Forside'!A2</f>
        <v>S034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32490</v>
      </c>
      <c r="D7" s="182" t="s">
        <v>0</v>
      </c>
      <c r="E7" s="56"/>
    </row>
    <row r="8" spans="1:5" x14ac:dyDescent="0.25">
      <c r="A8" s="56"/>
      <c r="B8" s="207" t="s">
        <v>240</v>
      </c>
      <c r="C8" s="51">
        <v>506774</v>
      </c>
      <c r="D8" s="182" t="s">
        <v>0</v>
      </c>
      <c r="E8" s="56"/>
    </row>
    <row r="9" spans="1:5" x14ac:dyDescent="0.25">
      <c r="A9" s="56"/>
      <c r="B9" s="207" t="s">
        <v>241</v>
      </c>
      <c r="C9" s="51">
        <v>1417976</v>
      </c>
      <c r="D9" s="182" t="s">
        <v>0</v>
      </c>
      <c r="E9" s="56"/>
    </row>
    <row r="10" spans="1:5" x14ac:dyDescent="0.25">
      <c r="A10" s="56"/>
      <c r="B10" s="207" t="s">
        <v>242</v>
      </c>
      <c r="C10" s="51">
        <v>32810</v>
      </c>
      <c r="D10" s="182" t="s">
        <v>0</v>
      </c>
      <c r="E10" s="56"/>
    </row>
    <row r="11" spans="1:5" x14ac:dyDescent="0.25">
      <c r="A11" s="56"/>
      <c r="B11" s="54" t="s">
        <v>35</v>
      </c>
      <c r="C11" s="55">
        <f>SUM(C7:C10)</f>
        <v>1990050</v>
      </c>
      <c r="D11" s="54" t="s">
        <v>0</v>
      </c>
      <c r="E11" s="56"/>
    </row>
    <row r="12" spans="1:5" x14ac:dyDescent="0.25">
      <c r="A12" s="56"/>
      <c r="B12" s="56"/>
      <c r="C12" s="56"/>
      <c r="D12" s="178"/>
      <c r="E12" s="56"/>
    </row>
    <row r="13" spans="1:5" x14ac:dyDescent="0.25">
      <c r="A13" s="56"/>
      <c r="B13" s="56"/>
      <c r="C13" s="56"/>
      <c r="D13" s="178"/>
      <c r="E13" s="56"/>
    </row>
    <row r="14" spans="1:5" ht="38.25" customHeight="1" x14ac:dyDescent="0.25">
      <c r="A14" s="56"/>
      <c r="B14" s="266" t="s">
        <v>148</v>
      </c>
      <c r="C14" s="267"/>
      <c r="D14" s="268"/>
      <c r="E14" s="56"/>
    </row>
    <row r="15" spans="1:5" x14ac:dyDescent="0.25">
      <c r="A15" s="56"/>
      <c r="B15" s="53" t="s">
        <v>71</v>
      </c>
      <c r="C15" s="51">
        <v>117600</v>
      </c>
      <c r="D15" s="182" t="s">
        <v>0</v>
      </c>
      <c r="E15" s="56"/>
    </row>
    <row r="16" spans="1:5" x14ac:dyDescent="0.25">
      <c r="A16" s="56"/>
      <c r="B16" s="53" t="s">
        <v>14</v>
      </c>
      <c r="C16" s="51">
        <v>11000</v>
      </c>
      <c r="D16" s="182" t="s">
        <v>0</v>
      </c>
      <c r="E16" s="56"/>
    </row>
    <row r="17" spans="1:5" x14ac:dyDescent="0.25">
      <c r="A17" s="56"/>
      <c r="B17" s="54" t="s">
        <v>35</v>
      </c>
      <c r="C17" s="55">
        <f>SUM(C15:C16)</f>
        <v>128600</v>
      </c>
      <c r="D17" s="54" t="s">
        <v>0</v>
      </c>
      <c r="E17" s="56"/>
    </row>
    <row r="18" spans="1:5" x14ac:dyDescent="0.25">
      <c r="A18" s="56"/>
      <c r="B18" s="56"/>
      <c r="C18" s="183"/>
      <c r="D18" s="184"/>
      <c r="E18" s="56"/>
    </row>
    <row r="19" spans="1:5" x14ac:dyDescent="0.25">
      <c r="A19" s="56"/>
      <c r="B19" s="56"/>
      <c r="C19" s="183"/>
      <c r="D19" s="184"/>
      <c r="E19" s="56"/>
    </row>
    <row r="20" spans="1:5" ht="42" customHeight="1" x14ac:dyDescent="0.25">
      <c r="A20" s="56"/>
      <c r="B20" s="269" t="s">
        <v>149</v>
      </c>
      <c r="C20" s="270"/>
      <c r="D20" s="271"/>
      <c r="E20" s="56"/>
    </row>
    <row r="21" spans="1:5" x14ac:dyDescent="0.25">
      <c r="A21" s="56"/>
      <c r="B21" s="108" t="s">
        <v>150</v>
      </c>
      <c r="C21" s="19">
        <v>2118650</v>
      </c>
      <c r="D21" s="58" t="s">
        <v>0</v>
      </c>
      <c r="E21" s="56"/>
    </row>
    <row r="22" spans="1:5" x14ac:dyDescent="0.25">
      <c r="A22" s="56"/>
      <c r="B22" s="108" t="s">
        <v>151</v>
      </c>
      <c r="C22" s="40">
        <v>4127400</v>
      </c>
      <c r="D22" s="58" t="s">
        <v>0</v>
      </c>
      <c r="E22" s="56"/>
    </row>
    <row r="23" spans="1:5" x14ac:dyDescent="0.25">
      <c r="A23" s="56"/>
      <c r="B23" s="28" t="s">
        <v>152</v>
      </c>
      <c r="C23" s="55">
        <f>C21-C22</f>
        <v>-2008750</v>
      </c>
      <c r="D23" s="28" t="s">
        <v>0</v>
      </c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x14ac:dyDescent="0.25">
      <c r="A26" s="56"/>
      <c r="B26" s="56"/>
      <c r="C26" s="56"/>
      <c r="D26" s="178"/>
      <c r="E26" s="56"/>
    </row>
    <row r="27" spans="1:5" hidden="1" x14ac:dyDescent="0.25"/>
    <row r="28" spans="1:5" hidden="1" x14ac:dyDescent="0.25"/>
    <row r="29" spans="1:5" hidden="1" x14ac:dyDescent="0.25"/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hidden="1" x14ac:dyDescent="0.25"/>
  </sheetData>
  <sheetProtection password="C6ED" sheet="1" objects="1" scenarios="1"/>
  <mergeCells count="3">
    <mergeCell ref="B4:D4"/>
    <mergeCell ref="B14:D14"/>
    <mergeCell ref="B20:D20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Maria Rossmann</cp:lastModifiedBy>
  <cp:lastPrinted>2015-05-08T11:51:55Z</cp:lastPrinted>
  <dcterms:created xsi:type="dcterms:W3CDTF">2014-01-17T08:54:17Z</dcterms:created>
  <dcterms:modified xsi:type="dcterms:W3CDTF">2015-09-25T10:06:38Z</dcterms:modified>
</cp:coreProperties>
</file>