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65" i="7" l="1"/>
  <c r="F66" i="7"/>
  <c r="F67" i="7"/>
  <c r="F64" i="7" l="1"/>
  <c r="F30" i="7" l="1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25" i="7"/>
  <c r="F26" i="7"/>
  <c r="F27" i="7"/>
  <c r="F28" i="7"/>
  <c r="F29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C26" i="8" l="1"/>
  <c r="E31" i="19" l="1"/>
  <c r="C36" i="19" l="1"/>
  <c r="E36" i="19" s="1"/>
  <c r="F69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F8" i="2" l="1"/>
  <c r="F8" i="7"/>
  <c r="F68" i="7" s="1"/>
  <c r="F50" i="2" l="1"/>
  <c r="C9" i="10" s="1"/>
  <c r="C15" i="11" l="1"/>
  <c r="C29" i="8" s="1"/>
  <c r="C15" i="13"/>
  <c r="C27" i="8" s="1"/>
  <c r="C14" i="4"/>
  <c r="C25" i="8" s="1"/>
  <c r="C23" i="3"/>
  <c r="C23" i="8" s="1"/>
  <c r="F70" i="7"/>
  <c r="C18" i="8" s="1"/>
  <c r="C17" i="3"/>
  <c r="C22" i="8" s="1"/>
  <c r="C11" i="3"/>
  <c r="C21" i="8" s="1"/>
  <c r="C8" i="4"/>
  <c r="C24" i="8" s="1"/>
  <c r="C10" i="10"/>
  <c r="C17" i="8" s="1"/>
  <c r="F52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<sst xmlns="http://schemas.openxmlformats.org/spreadsheetml/2006/main" count="757" uniqueCount="253">
  <si>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</si>
  <si>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</si>
  <si>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</si>
  <si>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</si>
  <si>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</si>
  <si>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</si>
  <si>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</si>
  <si>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</si>
  <si>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</si>
  <si>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</si>
  <si>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</si>
  <si>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</si>
  <si>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</si>
  <si>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</si>
  <si>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</si>
  <si>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</si>
  <si>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</si>
  <si>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</si>
  <si>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</si>
  <si>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</si>
  <si>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</si>
  <si>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</si>
  <si>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</si>
  <si>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</si>
  <si>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</si>
  <si>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</si>
  <si>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</si>
  <si>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</si>
  <si>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</si>
  <si>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</si>
  <si>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</si>
  <si>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</si>
  <si>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</si>
  <si>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</si>
  <si>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</si>
  <si>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</si>
  <si>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</si>
  <si>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</si>
  <si>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</si>
  <si>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</si>
  <si>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</si>
  <si>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</si>
  <si>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</si>
  <si>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</si>
  <si>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</si>
  <si>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</si>
  <si>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</si>
  <si>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</si>
  <si>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</si>
  <si>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</si>
  <si>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</si>
  <si>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</si>
  <si>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</si>
  <si>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</si>
  <si>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</si>
  <si>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</si>
  <si>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</si>
  <si>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</si>
  <si>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</si>
  <si>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</si>
  <si>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</si>
  <si>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</si>
  <si>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</si>
  <si>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</si>
  <si>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</si>
  <si>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</si>
  <si>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</si>
  <si>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</si>
  <si>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</si>
  <si>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</si>
  <si>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</si>
  <si>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</si>
  <si>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</si>
  <si>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</si>
  <si>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</si>
  <si>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</si>
  <si>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</si>
  <si>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</si>
  <si>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</si>
  <si>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</si>
  <si>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</si>
  <si>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</si>
  <si>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</si>
  <si>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</si>
  <si>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</si>
  <si>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</si>
  <si>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</si>
  <si>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</si>
  <si>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</si>
  <si>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</si>
  <si>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</si>
  <si>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</si>
  <si>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</si>
  <si>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</si>
  <si>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</si>
  <si>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</si>
  <si>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</si>
  <si>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</si>
  <si>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</si>
  <si>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</si>
  <si>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</si>
  <si>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</si>
  <si>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</si>
  <si>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</si>
  <si>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</si>
  <si>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</si>
  <si>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</si>
  <si>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</si>
  <si>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</si>
  <si>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</si>
  <si>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</si>
  <si>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</si>
  <si>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</si>
  <si>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</si>
  <si>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</si>
  <si>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</si>
  <si>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</si>
  <si>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</si>
  <si>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</si>
  <si>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</si>
  <si>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</si>
  <si>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</si>
  <si>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</si>
  <si>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</si>
  <si>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</si>
  <si>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</si>
  <si>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</si>
  <si>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</si>
  <si>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</si>
  <si>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</si>
  <si>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</si>
  <si>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</si>
  <si>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</si>
  <si>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</si>
  <si>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</si>
  <si>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</si>
  <si>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</si>
  <si>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</si>
  <si>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</si>
  <si>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</si>
  <si>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</si>
  <si>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</si>
  <si>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</si>
  <si>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</si>
  <si>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</si>
  <si>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</si>
  <si>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</si>
  <si>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</si>
  <si>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</si>
  <si>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</si>
  <si>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</si>
  <si>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</si>
  <si>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</si>
  <si>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</si>
  <si>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</si>
  <si>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</si>
  <si>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</si>
  <si>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</si>
  <si>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</si>
  <si>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</si>
  <si>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</si>
  <si>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</si>
  <si>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</si>
  <si>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</si>
  <si>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</si>
  <si>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</si>
  <si>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</si>
  <si>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</si>
  <si>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</si>
  <si>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</si>
  <si>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</si>
  <si>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</si>
  <si>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</si>
  <si>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</si>
  <si>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</si>
  <si>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</si>
  <si>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</si>
  <si>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</si>
  <si>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</si>
  <si>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</si>
  <si>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</si>
  <si>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</si>
  <si>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</si>
  <si>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</si>
  <si>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</si>
  <si>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</si>
  <si>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</si>
  <si>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</si>
  <si>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Strømpeforing Ø 200 mm &lt; Ledningsnet ≤ Ø 500 mm</t>
  </si>
  <si>
    <t xml:space="preserve">Ledningsnet ≤ Ø 200 mm </t>
  </si>
  <si>
    <t xml:space="preserve">Ø 200 mm &lt; Ledningsnet ≤ Ø 500 mm </t>
  </si>
  <si>
    <t>Ø 500 mm &lt; Ledningsnet ≤ Ø 800 mm</t>
  </si>
  <si>
    <t>Brønde</t>
  </si>
  <si>
    <t>Stik</t>
  </si>
  <si>
    <t>Pumpestationer i brønde (&lt; 6,25 m2), Konstruktioner</t>
  </si>
  <si>
    <t>Pumpestationer i underjordiske bygværker (&lt;50 m2), Konstruktioner</t>
  </si>
  <si>
    <t>Forsinkelsesbassiner, lukkede med automatisk rensning og SRO Miljøklasse A (1.000-3.000 m3) - Konstruktioner</t>
  </si>
  <si>
    <t>Slutafvanding, slam - højteknologisk (centrifuger), Mek/El</t>
  </si>
  <si>
    <t>Slutafvanding, slam - højteknologisk (centrifuger), SRO</t>
  </si>
  <si>
    <t>Beluftningstanke, SRO</t>
  </si>
  <si>
    <t>Hegn</t>
  </si>
  <si>
    <t>Flowmåler og Chatter</t>
  </si>
  <si>
    <t>2014</t>
  </si>
  <si>
    <t>50</t>
  </si>
  <si>
    <t>75</t>
  </si>
  <si>
    <t>20</t>
  </si>
  <si>
    <t>10</t>
  </si>
  <si>
    <t>Ø 1000 mm &lt; Ledningsnet ≤ Ø 1200 mm</t>
  </si>
  <si>
    <t>Ledningsnet &gt; Ø 1600 mm (rørbassiner og transportledninger)</t>
  </si>
  <si>
    <t>Strømpeforing ≤ Ø 200 mm</t>
  </si>
  <si>
    <t>Pumpestationer i brønde (&lt; 6,25 m2), Mek/EL</t>
  </si>
  <si>
    <t>Jordbassin Klasse B</t>
  </si>
  <si>
    <t>Efterklaringstanke, Mek/El</t>
  </si>
  <si>
    <t>Slutdisponering, slam - højteknologisk (slamtørring), Mek/EL</t>
  </si>
  <si>
    <t>Sand- og fedtfang, Kontruktioner</t>
  </si>
  <si>
    <t>Sand- og fedtfang, Mek/EL</t>
  </si>
  <si>
    <t>Indløb med riste, Konstruktioner</t>
  </si>
  <si>
    <t>Indløb med riste, Mek/EL</t>
  </si>
  <si>
    <t>Indløb med riste, SRO</t>
  </si>
  <si>
    <t>Beluftningstanke, Mek/EL</t>
  </si>
  <si>
    <t>Modtagerstation for slamsugere</t>
  </si>
  <si>
    <t>Pumper små pumpestationer 10-100 l/sek</t>
  </si>
  <si>
    <t>Luftrensefiltre til pumpestationer</t>
  </si>
  <si>
    <t>Pumpest. SRO / Elskabe</t>
  </si>
  <si>
    <t>Omlægning pumpest.</t>
  </si>
  <si>
    <t>60</t>
  </si>
  <si>
    <t>30</t>
  </si>
  <si>
    <t>Ejendomsskatter</t>
  </si>
  <si>
    <t>Selskabsskatter</t>
  </si>
  <si>
    <t>Spildevandsafgift</t>
  </si>
  <si>
    <t>2015</t>
  </si>
  <si>
    <t>Pumpestationer m. overbygning (&lt; 20 m2), Mek/EL</t>
  </si>
  <si>
    <t>Pumpestationer i brønde (&lt; 6,25 m2), SRO</t>
  </si>
  <si>
    <t>Pumpestationer i underjordiske bygværker (&lt;50 m2), SRO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</si>
  <si>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</si>
  <si>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</si>
  <si>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</si>
  <si>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Jordbassin Klasse A</t>
  </si>
  <si>
    <t>Køretøjer, små lastvogne (&lt; 3.500 kg.)</t>
  </si>
  <si>
    <t>5</t>
  </si>
  <si>
    <t>25</t>
  </si>
  <si>
    <t xml:space="preserve">Kælder (&lt; 7 m2) </t>
  </si>
  <si>
    <t>2016</t>
  </si>
  <si>
    <t>Beluftningstanke, Konstruktioner</t>
  </si>
  <si>
    <t>Solcelleanlæg</t>
  </si>
  <si>
    <t>Faskiner</t>
  </si>
  <si>
    <t>Nedsivningsanlæg</t>
  </si>
  <si>
    <t>Ledninger</t>
  </si>
  <si>
    <t>Renseanlææg - konstruktioner</t>
  </si>
  <si>
    <t>Renseanlææg - mek/el</t>
  </si>
  <si>
    <t>HALSNÆS SPILDEVAND AS</t>
  </si>
  <si>
    <t>S035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</si>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</sst>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250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251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HALSNÆS SPILDEVAND AS</v>
      </c>
      <c r="B1" s="56"/>
      <c r="C1" s="56"/>
      <c r="D1" s="56"/>
      <c r="E1" s="56"/>
    </row>
    <row r="2" spans="1:5" x14ac:dyDescent="0.25">
      <c r="A2" s="222" t="str">
        <f>'1. Forside'!A2</f>
        <v>S035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HALSNÆS SPILDEVAND AS</v>
      </c>
      <c r="B1" s="26"/>
      <c r="C1" s="26"/>
      <c r="D1" s="26"/>
      <c r="E1" s="26"/>
    </row>
    <row r="2" spans="1:5" x14ac:dyDescent="0.25">
      <c r="A2" s="223" t="str">
        <f>'1. Forside'!A2</f>
        <v>S035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HALSNÆS SPILDEVAND AS</v>
      </c>
      <c r="B1" s="26"/>
      <c r="C1" s="26"/>
      <c r="D1" s="26"/>
      <c r="E1" s="26"/>
    </row>
    <row r="2" spans="1:5" x14ac:dyDescent="0.25">
      <c r="A2" s="223" t="str">
        <f>'1. Forside'!A2</f>
        <v>S035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200000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212501.16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728400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-515898.83999999997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HALSNÆS SPILDEVAND AS</v>
      </c>
      <c r="B1" s="26"/>
      <c r="C1" s="26"/>
      <c r="D1" s="26"/>
      <c r="E1" s="26"/>
    </row>
    <row r="2" spans="1:5" x14ac:dyDescent="0.25">
      <c r="A2" s="223" t="str">
        <f>'1. Forside'!A2</f>
        <v>S035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-9172880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-9172880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HALSNÆS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74946958.984434813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37518676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3108954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1490344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1883583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44001557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2749397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2749397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-1205521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-39981436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-41186957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5563997</v>
      </c>
      <c r="D27" s="79" t="s">
        <v>0</v>
      </c>
      <c r="E27" s="10">
        <f>IF(C27&lt;0,0,-C27)</f>
        <v>-5563997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2376203</v>
      </c>
      <c r="D29" s="79" t="s">
        <v>0</v>
      </c>
      <c r="E29" s="10">
        <f>-C29</f>
        <v>-2376203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67006759.600000001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67006759.600000001</v>
      </c>
      <c r="D36" s="79" t="s">
        <v>0</v>
      </c>
      <c r="E36" s="10">
        <f>-C36</f>
        <v>-67006759.600000001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-0.61556518822908401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HALSNÆS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S035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2690413</v>
      </c>
      <c r="D7" s="224" t="s">
        <v>0</v>
      </c>
      <c r="E7" s="225">
        <v>5370944</v>
      </c>
      <c r="F7" s="224" t="s">
        <v>0</v>
      </c>
      <c r="G7" s="225">
        <v>2528411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84459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2376203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-229751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2690413</v>
      </c>
      <c r="D11" s="228" t="s">
        <v>0</v>
      </c>
      <c r="E11" s="55">
        <f>C11+E7-E8-E9</f>
        <v>7976898</v>
      </c>
      <c r="F11" s="228" t="s">
        <v>0</v>
      </c>
      <c r="G11" s="55">
        <f>E11+G7-G8-G9</f>
        <v>8129106</v>
      </c>
      <c r="H11" s="228" t="s">
        <v>0</v>
      </c>
      <c r="I11" s="55">
        <f>G11+I7-I8-I9</f>
        <v>8129106</v>
      </c>
      <c r="J11" s="228" t="s">
        <v>0</v>
      </c>
      <c r="K11" s="55">
        <f>K7-K8-K9+K10+I11</f>
        <v>7899355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HALSNÆS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28235055.983290859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-107293.21273650526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-1411753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26716009.770554353</v>
      </c>
      <c r="D13" s="79" t="s">
        <v>0</v>
      </c>
      <c r="E13" s="6">
        <f>C13</f>
        <v>26716009.770554353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36848181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252</v>
      </c>
      <c r="C16" s="14">
        <f>'6. Gennemførte investeringer'!F52</f>
        <v>5035525.5435333326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672168.33373333327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investeringer'!F70</f>
        <v>2389416.666666667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44945291.543933332</v>
      </c>
      <c r="D19" s="79" t="s">
        <v>0</v>
      </c>
      <c r="E19" s="8">
        <f>C19</f>
        <v>44945291.543933332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1550500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20000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-55014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-515898.83999999997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1099587.1600000001</v>
      </c>
      <c r="D30" s="79" t="s">
        <v>0</v>
      </c>
      <c r="E30" s="6">
        <f>C30</f>
        <v>1099587.1600000001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-0.61556518822908401</v>
      </c>
      <c r="D34" s="79" t="s">
        <v>0</v>
      </c>
      <c r="E34" s="12">
        <f>C34</f>
        <v>-0.61556518822908401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72760887.858922482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1198754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60.697097034856597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HALSNÆS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S035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28235055.983290859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28235055.983290859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28235055.983290859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-107293.21273650526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HALSNÆS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17502911.204042003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28127762.770554353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28235055.983290859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6965588.3110778546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1411753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HALSNÆS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1334870255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36848181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36848181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5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HALSNÆS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202</v>
      </c>
      <c r="D8" s="31" t="s">
        <v>203</v>
      </c>
      <c r="E8" s="32">
        <v>1579926.2</v>
      </c>
      <c r="F8" s="34">
        <f t="shared" ref="F8" si="0">E8/D8</f>
        <v>31598.523999999998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202</v>
      </c>
      <c r="D9" s="31" t="s">
        <v>204</v>
      </c>
      <c r="E9" s="32">
        <v>4670822.26</v>
      </c>
      <c r="F9" s="34">
        <f t="shared" ref="F9:F49" si="1">E9/D9</f>
        <v>62277.630133333332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 t="s">
        <v>202</v>
      </c>
      <c r="D10" s="31" t="s">
        <v>204</v>
      </c>
      <c r="E10" s="32">
        <v>33071.33</v>
      </c>
      <c r="F10" s="34">
        <f t="shared" si="1"/>
        <v>440.95106666666669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202</v>
      </c>
      <c r="D11" s="31" t="s">
        <v>204</v>
      </c>
      <c r="E11" s="32">
        <v>2424106.8199999998</v>
      </c>
      <c r="F11" s="34">
        <f t="shared" si="1"/>
        <v>32321.424266666665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202</v>
      </c>
      <c r="D12" s="31" t="s">
        <v>204</v>
      </c>
      <c r="E12" s="32">
        <v>2765710.98</v>
      </c>
      <c r="F12" s="34">
        <f t="shared" si="1"/>
        <v>36876.146399999998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202</v>
      </c>
      <c r="D13" s="31" t="s">
        <v>204</v>
      </c>
      <c r="E13" s="32">
        <v>40780.03</v>
      </c>
      <c r="F13" s="34">
        <f t="shared" si="1"/>
        <v>543.73373333333336</v>
      </c>
      <c r="G13" s="35" t="s">
        <v>0</v>
      </c>
      <c r="H13" s="26"/>
    </row>
    <row r="14" spans="1:8" s="150" customFormat="1" x14ac:dyDescent="0.25">
      <c r="A14" s="26"/>
      <c r="B14" s="29" t="s">
        <v>188</v>
      </c>
      <c r="C14" s="30" t="s">
        <v>202</v>
      </c>
      <c r="D14" s="31" t="s">
        <v>203</v>
      </c>
      <c r="E14" s="32">
        <v>1381003.1</v>
      </c>
      <c r="F14" s="34">
        <f t="shared" si="1"/>
        <v>27620.062000000002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202</v>
      </c>
      <c r="D15" s="31" t="s">
        <v>204</v>
      </c>
      <c r="E15" s="32">
        <v>1556950.68</v>
      </c>
      <c r="F15" s="34">
        <f t="shared" si="1"/>
        <v>20759.342399999998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 t="s">
        <v>202</v>
      </c>
      <c r="D16" s="31" t="s">
        <v>204</v>
      </c>
      <c r="E16" s="32">
        <v>1982407.41</v>
      </c>
      <c r="F16" s="34">
        <f t="shared" si="1"/>
        <v>26432.0988</v>
      </c>
      <c r="G16" s="35" t="s">
        <v>0</v>
      </c>
      <c r="H16" s="26"/>
    </row>
    <row r="17" spans="1:8" s="150" customFormat="1" x14ac:dyDescent="0.25">
      <c r="A17" s="26"/>
      <c r="B17" s="29" t="s">
        <v>192</v>
      </c>
      <c r="C17" s="30" t="s">
        <v>202</v>
      </c>
      <c r="D17" s="31" t="s">
        <v>204</v>
      </c>
      <c r="E17" s="32">
        <v>2692766.9</v>
      </c>
      <c r="F17" s="34">
        <f t="shared" si="1"/>
        <v>35903.558666666664</v>
      </c>
      <c r="G17" s="35" t="s">
        <v>0</v>
      </c>
      <c r="H17" s="26"/>
    </row>
    <row r="18" spans="1:8" s="150" customFormat="1" x14ac:dyDescent="0.25">
      <c r="A18" s="26"/>
      <c r="B18" s="29" t="s">
        <v>193</v>
      </c>
      <c r="C18" s="30" t="s">
        <v>202</v>
      </c>
      <c r="D18" s="31" t="s">
        <v>204</v>
      </c>
      <c r="E18" s="32">
        <v>1186676.8500000001</v>
      </c>
      <c r="F18" s="34">
        <f t="shared" si="1"/>
        <v>15822.358000000002</v>
      </c>
      <c r="G18" s="35" t="s">
        <v>0</v>
      </c>
      <c r="H18" s="26"/>
    </row>
    <row r="19" spans="1:8" s="150" customFormat="1" x14ac:dyDescent="0.25">
      <c r="A19" s="26"/>
      <c r="B19" s="29" t="s">
        <v>194</v>
      </c>
      <c r="C19" s="30" t="s">
        <v>202</v>
      </c>
      <c r="D19" s="31" t="s">
        <v>203</v>
      </c>
      <c r="E19" s="32">
        <v>2225376.2400000002</v>
      </c>
      <c r="F19" s="34">
        <f t="shared" si="1"/>
        <v>44507.524800000007</v>
      </c>
      <c r="G19" s="35" t="s">
        <v>0</v>
      </c>
      <c r="H19" s="26"/>
    </row>
    <row r="20" spans="1:8" s="150" customFormat="1" ht="26.25" x14ac:dyDescent="0.25">
      <c r="A20" s="26"/>
      <c r="B20" s="29" t="s">
        <v>195</v>
      </c>
      <c r="C20" s="30" t="s">
        <v>202</v>
      </c>
      <c r="D20" s="31" t="s">
        <v>203</v>
      </c>
      <c r="E20" s="32">
        <v>14157.74</v>
      </c>
      <c r="F20" s="34">
        <f t="shared" si="1"/>
        <v>283.15480000000002</v>
      </c>
      <c r="G20" s="35" t="s">
        <v>0</v>
      </c>
      <c r="H20" s="26"/>
    </row>
    <row r="21" spans="1:8" s="150" customFormat="1" ht="26.25" x14ac:dyDescent="0.25">
      <c r="A21" s="26"/>
      <c r="B21" s="29" t="s">
        <v>196</v>
      </c>
      <c r="C21" s="30" t="s">
        <v>202</v>
      </c>
      <c r="D21" s="31" t="s">
        <v>204</v>
      </c>
      <c r="E21" s="32">
        <v>10459758.15</v>
      </c>
      <c r="F21" s="34">
        <f t="shared" si="1"/>
        <v>139463.44200000001</v>
      </c>
      <c r="G21" s="35" t="s">
        <v>0</v>
      </c>
      <c r="H21" s="26"/>
    </row>
    <row r="22" spans="1:8" s="150" customFormat="1" x14ac:dyDescent="0.25">
      <c r="A22" s="26"/>
      <c r="B22" s="29" t="s">
        <v>246</v>
      </c>
      <c r="C22" s="30" t="s">
        <v>202</v>
      </c>
      <c r="D22" s="31" t="s">
        <v>203</v>
      </c>
      <c r="E22" s="32">
        <v>1399220.14</v>
      </c>
      <c r="F22" s="34">
        <f t="shared" si="1"/>
        <v>27984.402799999996</v>
      </c>
      <c r="G22" s="35" t="s">
        <v>0</v>
      </c>
      <c r="H22" s="26"/>
    </row>
    <row r="23" spans="1:8" s="150" customFormat="1" x14ac:dyDescent="0.25">
      <c r="A23" s="26"/>
      <c r="B23" s="29" t="s">
        <v>197</v>
      </c>
      <c r="C23" s="30" t="s">
        <v>202</v>
      </c>
      <c r="D23" s="31" t="s">
        <v>205</v>
      </c>
      <c r="E23" s="32">
        <v>447157.88</v>
      </c>
      <c r="F23" s="34">
        <f t="shared" si="1"/>
        <v>22357.894</v>
      </c>
      <c r="G23" s="35" t="s">
        <v>0</v>
      </c>
      <c r="H23" s="26"/>
    </row>
    <row r="24" spans="1:8" s="150" customFormat="1" x14ac:dyDescent="0.25">
      <c r="A24" s="26"/>
      <c r="B24" s="29" t="s">
        <v>198</v>
      </c>
      <c r="C24" s="30" t="s">
        <v>202</v>
      </c>
      <c r="D24" s="31" t="s">
        <v>206</v>
      </c>
      <c r="E24" s="32">
        <v>148429.97</v>
      </c>
      <c r="F24" s="34">
        <f t="shared" si="1"/>
        <v>14842.996999999999</v>
      </c>
      <c r="G24" s="35" t="s">
        <v>0</v>
      </c>
      <c r="H24" s="26"/>
    </row>
    <row r="25" spans="1:8" s="150" customFormat="1" x14ac:dyDescent="0.25">
      <c r="A25" s="26"/>
      <c r="B25" s="29" t="s">
        <v>199</v>
      </c>
      <c r="C25" s="30" t="s">
        <v>202</v>
      </c>
      <c r="D25" s="31" t="s">
        <v>206</v>
      </c>
      <c r="E25" s="32">
        <v>568423.62</v>
      </c>
      <c r="F25" s="34">
        <f t="shared" si="1"/>
        <v>56842.362000000001</v>
      </c>
      <c r="G25" s="35" t="s">
        <v>0</v>
      </c>
      <c r="H25" s="26"/>
    </row>
    <row r="26" spans="1:8" s="150" customFormat="1" x14ac:dyDescent="0.25">
      <c r="A26" s="26"/>
      <c r="B26" s="29" t="s">
        <v>201</v>
      </c>
      <c r="C26" s="30" t="s">
        <v>202</v>
      </c>
      <c r="D26" s="31" t="s">
        <v>206</v>
      </c>
      <c r="E26" s="32">
        <v>1145692.58</v>
      </c>
      <c r="F26" s="34">
        <f t="shared" si="1"/>
        <v>114569.258</v>
      </c>
      <c r="G26" s="35" t="s">
        <v>0</v>
      </c>
      <c r="H26" s="26"/>
    </row>
    <row r="27" spans="1:8" s="150" customFormat="1" x14ac:dyDescent="0.25">
      <c r="A27" s="26"/>
      <c r="B27" s="29" t="s">
        <v>200</v>
      </c>
      <c r="C27" s="30" t="s">
        <v>202</v>
      </c>
      <c r="D27" s="31" t="s">
        <v>206</v>
      </c>
      <c r="E27" s="32">
        <v>283705.42</v>
      </c>
      <c r="F27" s="34">
        <f t="shared" si="1"/>
        <v>28370.541999999998</v>
      </c>
      <c r="G27" s="35" t="s">
        <v>0</v>
      </c>
      <c r="H27" s="26"/>
    </row>
    <row r="28" spans="1:8" s="150" customFormat="1" x14ac:dyDescent="0.25">
      <c r="A28" s="26"/>
      <c r="B28" s="29" t="s">
        <v>190</v>
      </c>
      <c r="C28" s="30" t="s">
        <v>202</v>
      </c>
      <c r="D28" s="31" t="s">
        <v>204</v>
      </c>
      <c r="E28" s="32">
        <v>105924</v>
      </c>
      <c r="F28" s="34">
        <f t="shared" si="1"/>
        <v>1412.32</v>
      </c>
      <c r="G28" s="35" t="s">
        <v>0</v>
      </c>
      <c r="H28" s="26"/>
    </row>
    <row r="29" spans="1:8" s="150" customFormat="1" x14ac:dyDescent="0.25">
      <c r="A29" s="26"/>
      <c r="B29" s="29" t="s">
        <v>191</v>
      </c>
      <c r="C29" s="30" t="s">
        <v>202</v>
      </c>
      <c r="D29" s="31" t="s">
        <v>204</v>
      </c>
      <c r="E29" s="32">
        <v>1054</v>
      </c>
      <c r="F29" s="34">
        <f t="shared" si="1"/>
        <v>14.053333333333333</v>
      </c>
      <c r="G29" s="35" t="s">
        <v>0</v>
      </c>
      <c r="H29" s="26"/>
    </row>
    <row r="30" spans="1:8" s="150" customFormat="1" x14ac:dyDescent="0.25">
      <c r="A30" s="26"/>
      <c r="B30" s="29" t="s">
        <v>207</v>
      </c>
      <c r="C30" s="30" t="s">
        <v>202</v>
      </c>
      <c r="D30" s="31" t="s">
        <v>204</v>
      </c>
      <c r="E30" s="32">
        <v>120554</v>
      </c>
      <c r="F30" s="34">
        <f t="shared" si="1"/>
        <v>1607.3866666666668</v>
      </c>
      <c r="G30" s="35" t="s">
        <v>0</v>
      </c>
      <c r="H30" s="26"/>
    </row>
    <row r="31" spans="1:8" s="150" customFormat="1" x14ac:dyDescent="0.25">
      <c r="A31" s="26"/>
      <c r="B31" s="29" t="s">
        <v>208</v>
      </c>
      <c r="C31" s="30" t="s">
        <v>202</v>
      </c>
      <c r="D31" s="31" t="s">
        <v>204</v>
      </c>
      <c r="E31" s="32">
        <v>1284</v>
      </c>
      <c r="F31" s="34">
        <f t="shared" si="1"/>
        <v>17.12</v>
      </c>
      <c r="G31" s="35" t="s">
        <v>0</v>
      </c>
      <c r="H31" s="26"/>
    </row>
    <row r="32" spans="1:8" s="150" customFormat="1" x14ac:dyDescent="0.25">
      <c r="A32" s="26"/>
      <c r="B32" s="29" t="s">
        <v>209</v>
      </c>
      <c r="C32" s="30" t="s">
        <v>202</v>
      </c>
      <c r="D32" s="31" t="s">
        <v>203</v>
      </c>
      <c r="E32" s="32">
        <v>302336</v>
      </c>
      <c r="F32" s="34">
        <f t="shared" si="1"/>
        <v>6046.72</v>
      </c>
      <c r="G32" s="35" t="s">
        <v>0</v>
      </c>
      <c r="H32" s="26"/>
    </row>
    <row r="33" spans="1:8" s="150" customFormat="1" x14ac:dyDescent="0.25">
      <c r="A33" s="26"/>
      <c r="B33" s="29" t="s">
        <v>210</v>
      </c>
      <c r="C33" s="30" t="s">
        <v>202</v>
      </c>
      <c r="D33" s="31" t="s">
        <v>205</v>
      </c>
      <c r="E33" s="32">
        <v>413277</v>
      </c>
      <c r="F33" s="34">
        <f t="shared" si="1"/>
        <v>20663.849999999999</v>
      </c>
      <c r="G33" s="35" t="s">
        <v>0</v>
      </c>
      <c r="H33" s="26"/>
    </row>
    <row r="34" spans="1:8" s="150" customFormat="1" x14ac:dyDescent="0.25">
      <c r="A34" s="26"/>
      <c r="B34" s="29" t="s">
        <v>221</v>
      </c>
      <c r="C34" s="30" t="s">
        <v>202</v>
      </c>
      <c r="D34" s="31" t="s">
        <v>205</v>
      </c>
      <c r="E34" s="32">
        <v>246309</v>
      </c>
      <c r="F34" s="34">
        <f t="shared" si="1"/>
        <v>12315.45</v>
      </c>
      <c r="G34" s="35" t="s">
        <v>0</v>
      </c>
      <c r="H34" s="26"/>
    </row>
    <row r="35" spans="1:8" s="150" customFormat="1" x14ac:dyDescent="0.25">
      <c r="A35" s="26"/>
      <c r="B35" s="29" t="s">
        <v>222</v>
      </c>
      <c r="C35" s="30" t="s">
        <v>202</v>
      </c>
      <c r="D35" s="31" t="s">
        <v>206</v>
      </c>
      <c r="E35" s="32">
        <v>137235</v>
      </c>
      <c r="F35" s="34">
        <f t="shared" si="1"/>
        <v>13723.5</v>
      </c>
      <c r="G35" s="35" t="s">
        <v>0</v>
      </c>
      <c r="H35" s="26"/>
    </row>
    <row r="36" spans="1:8" s="150" customFormat="1" x14ac:dyDescent="0.25">
      <c r="A36" s="26"/>
      <c r="B36" s="29" t="s">
        <v>223</v>
      </c>
      <c r="C36" s="30" t="s">
        <v>202</v>
      </c>
      <c r="D36" s="31" t="s">
        <v>206</v>
      </c>
      <c r="E36" s="32">
        <v>1066751</v>
      </c>
      <c r="F36" s="34">
        <f t="shared" si="1"/>
        <v>106675.1</v>
      </c>
      <c r="G36" s="35" t="s">
        <v>0</v>
      </c>
      <c r="H36" s="26"/>
    </row>
    <row r="37" spans="1:8" s="150" customFormat="1" x14ac:dyDescent="0.25">
      <c r="A37" s="26"/>
      <c r="B37" s="29" t="s">
        <v>224</v>
      </c>
      <c r="C37" s="30" t="s">
        <v>202</v>
      </c>
      <c r="D37" s="31" t="s">
        <v>205</v>
      </c>
      <c r="E37" s="32">
        <v>837</v>
      </c>
      <c r="F37" s="34">
        <f t="shared" si="1"/>
        <v>41.85</v>
      </c>
      <c r="G37" s="35" t="s">
        <v>0</v>
      </c>
      <c r="H37" s="26"/>
    </row>
    <row r="38" spans="1:8" s="150" customFormat="1" x14ac:dyDescent="0.25">
      <c r="A38" s="26"/>
      <c r="B38" s="29" t="s">
        <v>211</v>
      </c>
      <c r="C38" s="30" t="s">
        <v>202</v>
      </c>
      <c r="D38" s="31" t="s">
        <v>203</v>
      </c>
      <c r="E38" s="32">
        <v>115499</v>
      </c>
      <c r="F38" s="34">
        <f t="shared" si="1"/>
        <v>2309.98</v>
      </c>
      <c r="G38" s="35" t="s">
        <v>0</v>
      </c>
      <c r="H38" s="26"/>
    </row>
    <row r="39" spans="1:8" s="150" customFormat="1" x14ac:dyDescent="0.25">
      <c r="A39" s="26"/>
      <c r="B39" s="29" t="s">
        <v>211</v>
      </c>
      <c r="C39" s="30" t="s">
        <v>202</v>
      </c>
      <c r="D39" s="31" t="s">
        <v>203</v>
      </c>
      <c r="E39" s="32">
        <v>796689</v>
      </c>
      <c r="F39" s="34">
        <f t="shared" si="1"/>
        <v>15933.78</v>
      </c>
      <c r="G39" s="35" t="s">
        <v>0</v>
      </c>
      <c r="H39" s="26"/>
    </row>
    <row r="40" spans="1:8" s="150" customFormat="1" x14ac:dyDescent="0.25">
      <c r="A40" s="26"/>
      <c r="B40" s="29" t="s">
        <v>212</v>
      </c>
      <c r="C40" s="30" t="s">
        <v>202</v>
      </c>
      <c r="D40" s="31" t="s">
        <v>205</v>
      </c>
      <c r="E40" s="32">
        <v>67981</v>
      </c>
      <c r="F40" s="34">
        <f t="shared" si="1"/>
        <v>3399.05</v>
      </c>
      <c r="G40" s="35" t="s">
        <v>0</v>
      </c>
      <c r="H40" s="26"/>
    </row>
    <row r="41" spans="1:8" s="150" customFormat="1" x14ac:dyDescent="0.25">
      <c r="A41" s="26"/>
      <c r="B41" s="29" t="s">
        <v>213</v>
      </c>
      <c r="C41" s="30" t="s">
        <v>202</v>
      </c>
      <c r="D41" s="31" t="s">
        <v>205</v>
      </c>
      <c r="E41" s="32">
        <v>70554</v>
      </c>
      <c r="F41" s="34">
        <f t="shared" si="1"/>
        <v>3527.7</v>
      </c>
      <c r="G41" s="35" t="s">
        <v>0</v>
      </c>
      <c r="H41" s="26"/>
    </row>
    <row r="42" spans="1:8" s="150" customFormat="1" x14ac:dyDescent="0.25">
      <c r="A42" s="26"/>
      <c r="B42" s="29" t="s">
        <v>214</v>
      </c>
      <c r="C42" s="30" t="s">
        <v>202</v>
      </c>
      <c r="D42" s="31" t="s">
        <v>225</v>
      </c>
      <c r="E42" s="32">
        <v>35902</v>
      </c>
      <c r="F42" s="34">
        <f t="shared" si="1"/>
        <v>598.36666666666667</v>
      </c>
      <c r="G42" s="35" t="s">
        <v>0</v>
      </c>
      <c r="H42" s="26"/>
    </row>
    <row r="43" spans="1:8" s="150" customFormat="1" x14ac:dyDescent="0.25">
      <c r="A43" s="26"/>
      <c r="B43" s="29" t="s">
        <v>215</v>
      </c>
      <c r="C43" s="30" t="s">
        <v>202</v>
      </c>
      <c r="D43" s="31" t="s">
        <v>205</v>
      </c>
      <c r="E43" s="32">
        <v>27272</v>
      </c>
      <c r="F43" s="34">
        <f t="shared" si="1"/>
        <v>1363.6</v>
      </c>
      <c r="G43" s="35" t="s">
        <v>0</v>
      </c>
      <c r="H43" s="26"/>
    </row>
    <row r="44" spans="1:8" s="150" customFormat="1" x14ac:dyDescent="0.25">
      <c r="A44" s="26"/>
      <c r="B44" s="29" t="s">
        <v>216</v>
      </c>
      <c r="C44" s="30" t="s">
        <v>202</v>
      </c>
      <c r="D44" s="31" t="s">
        <v>225</v>
      </c>
      <c r="E44" s="32">
        <v>127340</v>
      </c>
      <c r="F44" s="34">
        <f t="shared" si="1"/>
        <v>2122.3333333333335</v>
      </c>
      <c r="G44" s="35" t="s">
        <v>0</v>
      </c>
      <c r="H44" s="26"/>
    </row>
    <row r="45" spans="1:8" s="150" customFormat="1" x14ac:dyDescent="0.25">
      <c r="A45" s="26"/>
      <c r="B45" s="29" t="s">
        <v>217</v>
      </c>
      <c r="C45" s="30" t="s">
        <v>202</v>
      </c>
      <c r="D45" s="31" t="s">
        <v>205</v>
      </c>
      <c r="E45" s="32">
        <v>1260163</v>
      </c>
      <c r="F45" s="34">
        <f t="shared" si="1"/>
        <v>63008.15</v>
      </c>
      <c r="G45" s="35" t="s">
        <v>0</v>
      </c>
      <c r="H45" s="26"/>
    </row>
    <row r="46" spans="1:8" s="150" customFormat="1" x14ac:dyDescent="0.25">
      <c r="A46" s="26"/>
      <c r="B46" s="29" t="s">
        <v>218</v>
      </c>
      <c r="C46" s="30" t="s">
        <v>202</v>
      </c>
      <c r="D46" s="31" t="s">
        <v>206</v>
      </c>
      <c r="E46" s="32">
        <v>282780</v>
      </c>
      <c r="F46" s="34">
        <f t="shared" si="1"/>
        <v>28278</v>
      </c>
      <c r="G46" s="35" t="s">
        <v>0</v>
      </c>
      <c r="H46" s="26"/>
    </row>
    <row r="47" spans="1:8" s="150" customFormat="1" x14ac:dyDescent="0.25">
      <c r="A47" s="26"/>
      <c r="B47" s="29" t="s">
        <v>219</v>
      </c>
      <c r="C47" s="30" t="s">
        <v>202</v>
      </c>
      <c r="D47" s="31" t="s">
        <v>205</v>
      </c>
      <c r="E47" s="32">
        <v>2277897</v>
      </c>
      <c r="F47" s="34">
        <f t="shared" si="1"/>
        <v>113894.85</v>
      </c>
      <c r="G47" s="35" t="s">
        <v>0</v>
      </c>
      <c r="H47" s="26"/>
    </row>
    <row r="48" spans="1:8" s="150" customFormat="1" x14ac:dyDescent="0.25">
      <c r="A48" s="26"/>
      <c r="B48" s="29" t="s">
        <v>199</v>
      </c>
      <c r="C48" s="30" t="s">
        <v>202</v>
      </c>
      <c r="D48" s="31" t="s">
        <v>206</v>
      </c>
      <c r="E48" s="32">
        <v>361437</v>
      </c>
      <c r="F48" s="34">
        <f t="shared" si="1"/>
        <v>36143.699999999997</v>
      </c>
      <c r="G48" s="35" t="s">
        <v>0</v>
      </c>
      <c r="H48" s="26"/>
    </row>
    <row r="49" spans="1:8" s="150" customFormat="1" x14ac:dyDescent="0.25">
      <c r="A49" s="26"/>
      <c r="B49" s="29" t="s">
        <v>220</v>
      </c>
      <c r="C49" s="30" t="s">
        <v>202</v>
      </c>
      <c r="D49" s="31" t="s">
        <v>226</v>
      </c>
      <c r="E49" s="32">
        <v>446337</v>
      </c>
      <c r="F49" s="34">
        <f t="shared" si="1"/>
        <v>14877.9</v>
      </c>
      <c r="G49" s="35" t="s">
        <v>0</v>
      </c>
      <c r="H49" s="26"/>
    </row>
    <row r="50" spans="1:8" s="150" customFormat="1" x14ac:dyDescent="0.25">
      <c r="A50" s="26"/>
      <c r="B50" s="23" t="s">
        <v>72</v>
      </c>
      <c r="C50" s="160"/>
      <c r="D50" s="160"/>
      <c r="E50" s="160"/>
      <c r="F50" s="36">
        <f>SUM(F8:F49)</f>
        <v>1187792.1668666666</v>
      </c>
      <c r="G50" s="37" t="s">
        <v>0</v>
      </c>
      <c r="H50" s="26"/>
    </row>
    <row r="51" spans="1:8" s="150" customFormat="1" x14ac:dyDescent="0.25">
      <c r="A51" s="26"/>
      <c r="B51" s="107" t="s">
        <v>136</v>
      </c>
      <c r="C51" s="161"/>
      <c r="D51" s="161"/>
      <c r="E51" s="161"/>
      <c r="F51" s="66">
        <v>3847733.3766666665</v>
      </c>
      <c r="G51" s="37" t="s">
        <v>0</v>
      </c>
      <c r="H51" s="26"/>
    </row>
    <row r="52" spans="1:8" s="150" customFormat="1" x14ac:dyDescent="0.25">
      <c r="A52" s="26"/>
      <c r="B52" s="39" t="s">
        <v>69</v>
      </c>
      <c r="C52" s="162"/>
      <c r="D52" s="162"/>
      <c r="E52" s="163"/>
      <c r="F52" s="38">
        <f>F50+F51</f>
        <v>5035525.5435333326</v>
      </c>
      <c r="G52" s="38" t="s">
        <v>0</v>
      </c>
      <c r="H52" s="26"/>
    </row>
    <row r="53" spans="1:8" s="150" customFormat="1" x14ac:dyDescent="0.25">
      <c r="A53" s="26"/>
      <c r="B53" s="26"/>
      <c r="C53" s="26"/>
      <c r="D53" s="26"/>
      <c r="E53" s="26"/>
      <c r="F53" s="26"/>
      <c r="G53" s="26"/>
      <c r="H53" s="26"/>
    </row>
    <row r="54" spans="1:8" s="150" customFormat="1" x14ac:dyDescent="0.25">
      <c r="A54" s="26"/>
      <c r="B54" s="26"/>
      <c r="C54" s="26"/>
      <c r="D54" s="26"/>
      <c r="E54" s="26"/>
      <c r="F54" s="26"/>
      <c r="G54" s="26"/>
      <c r="H54" s="26"/>
    </row>
    <row r="55" spans="1:8" s="150" customFormat="1" x14ac:dyDescent="0.25">
      <c r="A55" s="26"/>
      <c r="B55" s="26"/>
      <c r="C55" s="26"/>
      <c r="D55" s="26"/>
      <c r="E55" s="26"/>
      <c r="F55" s="26"/>
      <c r="G55" s="26"/>
      <c r="H55" s="26"/>
    </row>
    <row r="56" spans="1:8" s="150" customFormat="1" hidden="1" x14ac:dyDescent="0.25"/>
    <row r="57" spans="1:8" s="150" customFormat="1" hidden="1" x14ac:dyDescent="0.25"/>
    <row r="58" spans="1:8" s="150" customFormat="1" hidden="1" x14ac:dyDescent="0.25"/>
    <row r="59" spans="1:8" s="150" customFormat="1" ht="14.45" hidden="1" customHeight="1" x14ac:dyDescent="0.25"/>
    <row r="60" spans="1:8" s="150" customFormat="1" ht="14.45" hidden="1" customHeight="1" x14ac:dyDescent="0.25"/>
    <row r="61" spans="1:8" s="150" customFormat="1" ht="15" hidden="1" customHeight="1" x14ac:dyDescent="0.25"/>
    <row r="62" spans="1:8" s="150" customFormat="1" ht="15" hidden="1" customHeight="1" x14ac:dyDescent="0.25"/>
    <row r="63" spans="1:8" s="150" customFormat="1" ht="15" hidden="1" customHeight="1" x14ac:dyDescent="0.25"/>
    <row r="64" spans="1:8" s="150" customFormat="1" ht="15" hidden="1" customHeight="1" x14ac:dyDescent="0.25"/>
    <row r="65" s="150" customFormat="1" ht="15" hidden="1" customHeight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HALSNÆS SPILDEVAND AS</v>
      </c>
      <c r="B1" s="164"/>
      <c r="C1" s="164"/>
      <c r="D1" s="164"/>
      <c r="E1" s="164"/>
    </row>
    <row r="2" spans="1:5" x14ac:dyDescent="0.25">
      <c r="A2" s="1" t="str">
        <f>'1. Forside'!A2</f>
        <v>S035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894083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809333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investeringer'!F50</f>
        <v>1187792.1668666666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672168.33373333327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73"/>
  <sheetViews>
    <sheetView view="pageLayout" topLeftCell="A40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HALSNÆS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230</v>
      </c>
      <c r="D8" s="31" t="s">
        <v>204</v>
      </c>
      <c r="E8" s="32">
        <v>10000000</v>
      </c>
      <c r="F8" s="45">
        <f>E8/D8</f>
        <v>133333.33333333334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230</v>
      </c>
      <c r="D9" s="31" t="s">
        <v>204</v>
      </c>
      <c r="E9" s="32">
        <v>9550000</v>
      </c>
      <c r="F9" s="45">
        <f t="shared" ref="F9:F24" si="0">E9/D9</f>
        <v>127333.33333333333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 t="s">
        <v>230</v>
      </c>
      <c r="D10" s="31" t="s">
        <v>204</v>
      </c>
      <c r="E10" s="32">
        <v>1900000</v>
      </c>
      <c r="F10" s="45">
        <f t="shared" si="0"/>
        <v>25333.333333333332</v>
      </c>
      <c r="G10" s="35" t="s">
        <v>0</v>
      </c>
      <c r="H10" s="26"/>
    </row>
    <row r="11" spans="1:8" s="150" customFormat="1" x14ac:dyDescent="0.25">
      <c r="A11" s="26"/>
      <c r="B11" s="29" t="s">
        <v>193</v>
      </c>
      <c r="C11" s="30" t="s">
        <v>230</v>
      </c>
      <c r="D11" s="31" t="s">
        <v>204</v>
      </c>
      <c r="E11" s="32">
        <v>250000</v>
      </c>
      <c r="F11" s="45">
        <f t="shared" si="0"/>
        <v>3333.3333333333335</v>
      </c>
      <c r="G11" s="35" t="s">
        <v>0</v>
      </c>
      <c r="H11" s="26"/>
    </row>
    <row r="12" spans="1:8" s="150" customFormat="1" x14ac:dyDescent="0.25">
      <c r="A12" s="26"/>
      <c r="B12" s="29" t="s">
        <v>194</v>
      </c>
      <c r="C12" s="30" t="s">
        <v>230</v>
      </c>
      <c r="D12" s="31" t="s">
        <v>203</v>
      </c>
      <c r="E12" s="32">
        <v>2000000</v>
      </c>
      <c r="F12" s="45">
        <f t="shared" si="0"/>
        <v>40000</v>
      </c>
      <c r="G12" s="35" t="s">
        <v>0</v>
      </c>
      <c r="H12" s="26"/>
    </row>
    <row r="13" spans="1:8" s="150" customFormat="1" x14ac:dyDescent="0.25">
      <c r="A13" s="26"/>
      <c r="B13" s="29" t="s">
        <v>195</v>
      </c>
      <c r="C13" s="30" t="s">
        <v>230</v>
      </c>
      <c r="D13" s="31" t="s">
        <v>203</v>
      </c>
      <c r="E13" s="32">
        <v>1950000</v>
      </c>
      <c r="F13" s="45">
        <f t="shared" si="0"/>
        <v>39000</v>
      </c>
      <c r="G13" s="35" t="s">
        <v>0</v>
      </c>
      <c r="H13" s="26"/>
    </row>
    <row r="14" spans="1:8" s="150" customFormat="1" x14ac:dyDescent="0.25">
      <c r="A14" s="26"/>
      <c r="B14" s="29" t="s">
        <v>210</v>
      </c>
      <c r="C14" s="30" t="s">
        <v>230</v>
      </c>
      <c r="D14" s="31" t="s">
        <v>205</v>
      </c>
      <c r="E14" s="32">
        <v>1000000</v>
      </c>
      <c r="F14" s="45">
        <f t="shared" si="0"/>
        <v>50000</v>
      </c>
      <c r="G14" s="35" t="s">
        <v>0</v>
      </c>
      <c r="H14" s="26"/>
    </row>
    <row r="15" spans="1:8" s="150" customFormat="1" x14ac:dyDescent="0.25">
      <c r="A15" s="26"/>
      <c r="B15" s="29" t="s">
        <v>231</v>
      </c>
      <c r="C15" s="30" t="s">
        <v>230</v>
      </c>
      <c r="D15" s="31" t="s">
        <v>205</v>
      </c>
      <c r="E15" s="32">
        <v>1000000</v>
      </c>
      <c r="F15" s="45">
        <f t="shared" si="0"/>
        <v>50000</v>
      </c>
      <c r="G15" s="35" t="s">
        <v>0</v>
      </c>
      <c r="H15" s="26"/>
    </row>
    <row r="16" spans="1:8" s="150" customFormat="1" x14ac:dyDescent="0.25">
      <c r="A16" s="26"/>
      <c r="B16" s="29" t="s">
        <v>232</v>
      </c>
      <c r="C16" s="30" t="s">
        <v>230</v>
      </c>
      <c r="D16" s="31" t="s">
        <v>206</v>
      </c>
      <c r="E16" s="32">
        <v>300000</v>
      </c>
      <c r="F16" s="45">
        <f t="shared" si="0"/>
        <v>30000</v>
      </c>
      <c r="G16" s="35" t="s">
        <v>0</v>
      </c>
      <c r="H16" s="26"/>
    </row>
    <row r="17" spans="1:8" s="150" customFormat="1" x14ac:dyDescent="0.25">
      <c r="A17" s="26"/>
      <c r="B17" s="29" t="s">
        <v>233</v>
      </c>
      <c r="C17" s="30" t="s">
        <v>230</v>
      </c>
      <c r="D17" s="31" t="s">
        <v>206</v>
      </c>
      <c r="E17" s="32">
        <v>300000</v>
      </c>
      <c r="F17" s="45">
        <f t="shared" si="0"/>
        <v>30000</v>
      </c>
      <c r="G17" s="35" t="s">
        <v>0</v>
      </c>
      <c r="H17" s="26"/>
    </row>
    <row r="18" spans="1:8" s="150" customFormat="1" ht="26.25" x14ac:dyDescent="0.25">
      <c r="A18" s="26"/>
      <c r="B18" s="29" t="s">
        <v>234</v>
      </c>
      <c r="C18" s="30" t="s">
        <v>230</v>
      </c>
      <c r="D18" s="31" t="s">
        <v>204</v>
      </c>
      <c r="E18" s="32">
        <v>1600000</v>
      </c>
      <c r="F18" s="45">
        <f t="shared" si="0"/>
        <v>21333.333333333332</v>
      </c>
      <c r="G18" s="35" t="s">
        <v>0</v>
      </c>
      <c r="H18" s="26"/>
    </row>
    <row r="19" spans="1:8" s="150" customFormat="1" ht="26.25" x14ac:dyDescent="0.25">
      <c r="A19" s="26"/>
      <c r="B19" s="29" t="s">
        <v>235</v>
      </c>
      <c r="C19" s="30" t="s">
        <v>230</v>
      </c>
      <c r="D19" s="31" t="s">
        <v>205</v>
      </c>
      <c r="E19" s="32">
        <v>1300000</v>
      </c>
      <c r="F19" s="45">
        <f t="shared" si="0"/>
        <v>65000</v>
      </c>
      <c r="G19" s="35" t="s">
        <v>0</v>
      </c>
      <c r="H19" s="26"/>
    </row>
    <row r="20" spans="1:8" s="150" customFormat="1" ht="26.25" x14ac:dyDescent="0.25">
      <c r="A20" s="26"/>
      <c r="B20" s="29" t="s">
        <v>236</v>
      </c>
      <c r="C20" s="30" t="s">
        <v>230</v>
      </c>
      <c r="D20" s="31" t="s">
        <v>206</v>
      </c>
      <c r="E20" s="32">
        <v>500000</v>
      </c>
      <c r="F20" s="45">
        <f t="shared" si="0"/>
        <v>50000</v>
      </c>
      <c r="G20" s="35" t="s">
        <v>0</v>
      </c>
      <c r="H20" s="26"/>
    </row>
    <row r="21" spans="1:8" s="150" customFormat="1" x14ac:dyDescent="0.25">
      <c r="A21" s="26"/>
      <c r="B21" s="29" t="s">
        <v>237</v>
      </c>
      <c r="C21" s="30" t="s">
        <v>230</v>
      </c>
      <c r="D21" s="31" t="s">
        <v>203</v>
      </c>
      <c r="E21" s="32">
        <v>150000</v>
      </c>
      <c r="F21" s="45">
        <f t="shared" si="0"/>
        <v>3000</v>
      </c>
      <c r="G21" s="35" t="s">
        <v>0</v>
      </c>
      <c r="H21" s="26"/>
    </row>
    <row r="22" spans="1:8" s="150" customFormat="1" ht="26.25" x14ac:dyDescent="0.25">
      <c r="A22" s="26"/>
      <c r="B22" s="29" t="s">
        <v>235</v>
      </c>
      <c r="C22" s="30" t="s">
        <v>230</v>
      </c>
      <c r="D22" s="31" t="s">
        <v>205</v>
      </c>
      <c r="E22" s="32">
        <v>250000</v>
      </c>
      <c r="F22" s="45">
        <f t="shared" si="0"/>
        <v>12500</v>
      </c>
      <c r="G22" s="35" t="s">
        <v>0</v>
      </c>
      <c r="H22" s="26"/>
    </row>
    <row r="23" spans="1:8" s="150" customFormat="1" ht="26.25" x14ac:dyDescent="0.25">
      <c r="A23" s="26"/>
      <c r="B23" s="29" t="s">
        <v>236</v>
      </c>
      <c r="C23" s="30" t="s">
        <v>230</v>
      </c>
      <c r="D23" s="31" t="s">
        <v>206</v>
      </c>
      <c r="E23" s="32">
        <v>100000</v>
      </c>
      <c r="F23" s="45">
        <f t="shared" si="0"/>
        <v>10000</v>
      </c>
      <c r="G23" s="35" t="s">
        <v>0</v>
      </c>
      <c r="H23" s="26"/>
    </row>
    <row r="24" spans="1:8" s="150" customFormat="1" x14ac:dyDescent="0.25">
      <c r="A24" s="26"/>
      <c r="B24" s="29" t="s">
        <v>238</v>
      </c>
      <c r="C24" s="30" t="s">
        <v>230</v>
      </c>
      <c r="D24" s="31" t="s">
        <v>239</v>
      </c>
      <c r="E24" s="32">
        <v>500000</v>
      </c>
      <c r="F24" s="45">
        <f t="shared" si="0"/>
        <v>100000</v>
      </c>
      <c r="G24" s="35" t="s">
        <v>0</v>
      </c>
      <c r="H24" s="26"/>
    </row>
    <row r="25" spans="1:8" s="150" customFormat="1" x14ac:dyDescent="0.25">
      <c r="A25" s="26"/>
      <c r="B25" s="29" t="s">
        <v>244</v>
      </c>
      <c r="C25" s="30" t="s">
        <v>230</v>
      </c>
      <c r="D25" s="31" t="s">
        <v>240</v>
      </c>
      <c r="E25" s="32">
        <v>5500000</v>
      </c>
      <c r="F25" s="45">
        <f t="shared" ref="F25:F29" si="1">E25/D25</f>
        <v>220000</v>
      </c>
      <c r="G25" s="35" t="s">
        <v>0</v>
      </c>
      <c r="H25" s="26"/>
    </row>
    <row r="26" spans="1:8" s="150" customFormat="1" x14ac:dyDescent="0.25">
      <c r="A26" s="26"/>
      <c r="B26" s="29" t="s">
        <v>245</v>
      </c>
      <c r="C26" s="30" t="s">
        <v>230</v>
      </c>
      <c r="D26" s="31" t="s">
        <v>203</v>
      </c>
      <c r="E26" s="32">
        <v>450000</v>
      </c>
      <c r="F26" s="45">
        <f t="shared" si="1"/>
        <v>9000</v>
      </c>
      <c r="G26" s="35" t="s">
        <v>0</v>
      </c>
      <c r="H26" s="26"/>
    </row>
    <row r="27" spans="1:8" s="150" customFormat="1" x14ac:dyDescent="0.25">
      <c r="A27" s="26"/>
      <c r="B27" s="29" t="s">
        <v>189</v>
      </c>
      <c r="C27" s="30" t="s">
        <v>230</v>
      </c>
      <c r="D27" s="31" t="s">
        <v>204</v>
      </c>
      <c r="E27" s="32">
        <v>1350000</v>
      </c>
      <c r="F27" s="45">
        <f t="shared" si="1"/>
        <v>18000</v>
      </c>
      <c r="G27" s="35" t="s">
        <v>0</v>
      </c>
      <c r="H27" s="26"/>
    </row>
    <row r="28" spans="1:8" s="150" customFormat="1" x14ac:dyDescent="0.25">
      <c r="A28" s="26"/>
      <c r="B28" s="29" t="s">
        <v>190</v>
      </c>
      <c r="C28" s="30" t="s">
        <v>230</v>
      </c>
      <c r="D28" s="31" t="s">
        <v>204</v>
      </c>
      <c r="E28" s="32">
        <v>1300000</v>
      </c>
      <c r="F28" s="45">
        <f t="shared" si="1"/>
        <v>17333.333333333332</v>
      </c>
      <c r="G28" s="35" t="s">
        <v>0</v>
      </c>
      <c r="H28" s="26"/>
    </row>
    <row r="29" spans="1:8" s="150" customFormat="1" x14ac:dyDescent="0.25">
      <c r="A29" s="26"/>
      <c r="B29" s="29" t="s">
        <v>192</v>
      </c>
      <c r="C29" s="30" t="s">
        <v>230</v>
      </c>
      <c r="D29" s="31" t="s">
        <v>204</v>
      </c>
      <c r="E29" s="32">
        <v>500000</v>
      </c>
      <c r="F29" s="45">
        <f t="shared" si="1"/>
        <v>6666.666666666667</v>
      </c>
      <c r="G29" s="35" t="s">
        <v>0</v>
      </c>
      <c r="H29" s="26"/>
    </row>
    <row r="30" spans="1:8" s="150" customFormat="1" x14ac:dyDescent="0.25">
      <c r="A30" s="26"/>
      <c r="B30" s="29" t="s">
        <v>209</v>
      </c>
      <c r="C30" s="30" t="s">
        <v>230</v>
      </c>
      <c r="D30" s="31" t="s">
        <v>203</v>
      </c>
      <c r="E30" s="32">
        <v>1550000</v>
      </c>
      <c r="F30" s="45">
        <f t="shared" ref="F30:F63" si="2">E30/D30</f>
        <v>31000</v>
      </c>
      <c r="G30" s="35" t="s">
        <v>0</v>
      </c>
      <c r="H30" s="26"/>
    </row>
    <row r="31" spans="1:8" s="150" customFormat="1" x14ac:dyDescent="0.25">
      <c r="A31" s="26"/>
      <c r="B31" s="29" t="s">
        <v>188</v>
      </c>
      <c r="C31" s="30" t="s">
        <v>230</v>
      </c>
      <c r="D31" s="31" t="s">
        <v>203</v>
      </c>
      <c r="E31" s="32">
        <v>1000000</v>
      </c>
      <c r="F31" s="45">
        <f t="shared" si="2"/>
        <v>20000</v>
      </c>
      <c r="G31" s="35" t="s">
        <v>0</v>
      </c>
      <c r="H31" s="26"/>
    </row>
    <row r="32" spans="1:8" s="150" customFormat="1" x14ac:dyDescent="0.25">
      <c r="A32" s="26"/>
      <c r="B32" s="29" t="s">
        <v>193</v>
      </c>
      <c r="C32" s="30" t="s">
        <v>230</v>
      </c>
      <c r="D32" s="31" t="s">
        <v>204</v>
      </c>
      <c r="E32" s="32">
        <v>1000000</v>
      </c>
      <c r="F32" s="45">
        <f t="shared" si="2"/>
        <v>13333.333333333334</v>
      </c>
      <c r="G32" s="35" t="s">
        <v>0</v>
      </c>
      <c r="H32" s="26"/>
    </row>
    <row r="33" spans="1:8" s="150" customFormat="1" x14ac:dyDescent="0.25">
      <c r="A33" s="26"/>
      <c r="B33" s="29" t="s">
        <v>241</v>
      </c>
      <c r="C33" s="30" t="s">
        <v>230</v>
      </c>
      <c r="D33" s="31" t="s">
        <v>204</v>
      </c>
      <c r="E33" s="32">
        <v>50000</v>
      </c>
      <c r="F33" s="45">
        <f t="shared" si="2"/>
        <v>666.66666666666663</v>
      </c>
      <c r="G33" s="35" t="s">
        <v>0</v>
      </c>
      <c r="H33" s="26"/>
    </row>
    <row r="34" spans="1:8" s="150" customFormat="1" x14ac:dyDescent="0.25">
      <c r="A34" s="26"/>
      <c r="B34" s="29" t="s">
        <v>194</v>
      </c>
      <c r="C34" s="30" t="s">
        <v>230</v>
      </c>
      <c r="D34" s="31" t="s">
        <v>203</v>
      </c>
      <c r="E34" s="32">
        <v>650000</v>
      </c>
      <c r="F34" s="45">
        <f t="shared" si="2"/>
        <v>13000</v>
      </c>
      <c r="G34" s="35" t="s">
        <v>0</v>
      </c>
      <c r="H34" s="26"/>
    </row>
    <row r="35" spans="1:8" s="150" customFormat="1" x14ac:dyDescent="0.25">
      <c r="A35" s="26"/>
      <c r="B35" s="29" t="s">
        <v>210</v>
      </c>
      <c r="C35" s="30" t="s">
        <v>230</v>
      </c>
      <c r="D35" s="31" t="s">
        <v>205</v>
      </c>
      <c r="E35" s="32">
        <v>950000</v>
      </c>
      <c r="F35" s="45">
        <f t="shared" si="2"/>
        <v>47500</v>
      </c>
      <c r="G35" s="35" t="s">
        <v>0</v>
      </c>
      <c r="H35" s="26"/>
    </row>
    <row r="36" spans="1:8" s="150" customFormat="1" x14ac:dyDescent="0.25">
      <c r="A36" s="26"/>
      <c r="B36" s="29" t="s">
        <v>232</v>
      </c>
      <c r="C36" s="30" t="s">
        <v>230</v>
      </c>
      <c r="D36" s="31" t="s">
        <v>206</v>
      </c>
      <c r="E36" s="32">
        <v>400000</v>
      </c>
      <c r="F36" s="45">
        <f t="shared" si="2"/>
        <v>40000</v>
      </c>
      <c r="G36" s="35" t="s">
        <v>0</v>
      </c>
      <c r="H36" s="26"/>
    </row>
    <row r="37" spans="1:8" s="150" customFormat="1" ht="26.25" x14ac:dyDescent="0.25">
      <c r="A37" s="26"/>
      <c r="B37" s="29" t="s">
        <v>234</v>
      </c>
      <c r="C37" s="30" t="s">
        <v>230</v>
      </c>
      <c r="D37" s="31" t="s">
        <v>203</v>
      </c>
      <c r="E37" s="32">
        <v>100000</v>
      </c>
      <c r="F37" s="45">
        <f t="shared" si="2"/>
        <v>2000</v>
      </c>
      <c r="G37" s="35" t="s">
        <v>0</v>
      </c>
      <c r="H37" s="26"/>
    </row>
    <row r="38" spans="1:8" s="150" customFormat="1" x14ac:dyDescent="0.25">
      <c r="A38" s="26"/>
      <c r="B38" s="29" t="s">
        <v>237</v>
      </c>
      <c r="C38" s="30" t="s">
        <v>230</v>
      </c>
      <c r="D38" s="31" t="s">
        <v>203</v>
      </c>
      <c r="E38" s="32">
        <v>150000</v>
      </c>
      <c r="F38" s="45">
        <f t="shared" si="2"/>
        <v>3000</v>
      </c>
      <c r="G38" s="35" t="s">
        <v>0</v>
      </c>
      <c r="H38" s="26"/>
    </row>
    <row r="39" spans="1:8" s="150" customFormat="1" x14ac:dyDescent="0.25">
      <c r="A39" s="26"/>
      <c r="B39" s="29" t="s">
        <v>219</v>
      </c>
      <c r="C39" s="30" t="s">
        <v>230</v>
      </c>
      <c r="D39" s="31" t="s">
        <v>205</v>
      </c>
      <c r="E39" s="32">
        <v>200000</v>
      </c>
      <c r="F39" s="45">
        <f t="shared" si="2"/>
        <v>10000</v>
      </c>
      <c r="G39" s="35" t="s">
        <v>0</v>
      </c>
      <c r="H39" s="26"/>
    </row>
    <row r="40" spans="1:8" s="150" customFormat="1" x14ac:dyDescent="0.25">
      <c r="A40" s="26"/>
      <c r="B40" s="29" t="s">
        <v>199</v>
      </c>
      <c r="C40" s="30" t="s">
        <v>230</v>
      </c>
      <c r="D40" s="31" t="s">
        <v>206</v>
      </c>
      <c r="E40" s="32">
        <v>200000</v>
      </c>
      <c r="F40" s="45">
        <f t="shared" si="2"/>
        <v>20000</v>
      </c>
      <c r="G40" s="35" t="s">
        <v>0</v>
      </c>
      <c r="H40" s="26"/>
    </row>
    <row r="41" spans="1:8" s="150" customFormat="1" x14ac:dyDescent="0.25">
      <c r="A41" s="26"/>
      <c r="B41" s="29" t="s">
        <v>189</v>
      </c>
      <c r="C41" s="30" t="s">
        <v>242</v>
      </c>
      <c r="D41" s="31" t="s">
        <v>204</v>
      </c>
      <c r="E41" s="32">
        <v>1800000</v>
      </c>
      <c r="F41" s="45">
        <f t="shared" si="2"/>
        <v>24000</v>
      </c>
      <c r="G41" s="35" t="s">
        <v>0</v>
      </c>
      <c r="H41" s="26"/>
    </row>
    <row r="42" spans="1:8" s="150" customFormat="1" x14ac:dyDescent="0.25">
      <c r="A42" s="26"/>
      <c r="B42" s="29" t="s">
        <v>190</v>
      </c>
      <c r="C42" s="30" t="s">
        <v>242</v>
      </c>
      <c r="D42" s="31" t="s">
        <v>204</v>
      </c>
      <c r="E42" s="32">
        <v>1720000</v>
      </c>
      <c r="F42" s="45">
        <f t="shared" si="2"/>
        <v>22933.333333333332</v>
      </c>
      <c r="G42" s="35" t="s">
        <v>0</v>
      </c>
      <c r="H42" s="26"/>
    </row>
    <row r="43" spans="1:8" s="150" customFormat="1" x14ac:dyDescent="0.25">
      <c r="A43" s="26"/>
      <c r="B43" s="29" t="s">
        <v>210</v>
      </c>
      <c r="C43" s="30" t="s">
        <v>242</v>
      </c>
      <c r="D43" s="31" t="s">
        <v>205</v>
      </c>
      <c r="E43" s="32">
        <v>275000</v>
      </c>
      <c r="F43" s="45">
        <f t="shared" si="2"/>
        <v>13750</v>
      </c>
      <c r="G43" s="35" t="s">
        <v>0</v>
      </c>
      <c r="H43" s="26"/>
    </row>
    <row r="44" spans="1:8" s="150" customFormat="1" x14ac:dyDescent="0.25">
      <c r="A44" s="26"/>
      <c r="B44" s="29" t="s">
        <v>232</v>
      </c>
      <c r="C44" s="30" t="s">
        <v>242</v>
      </c>
      <c r="D44" s="31" t="s">
        <v>206</v>
      </c>
      <c r="E44" s="32">
        <v>125000</v>
      </c>
      <c r="F44" s="45">
        <f t="shared" si="2"/>
        <v>12500</v>
      </c>
      <c r="G44" s="35" t="s">
        <v>0</v>
      </c>
      <c r="H44" s="26"/>
    </row>
    <row r="45" spans="1:8" s="150" customFormat="1" ht="26.25" x14ac:dyDescent="0.25">
      <c r="A45" s="26"/>
      <c r="B45" s="29" t="s">
        <v>234</v>
      </c>
      <c r="C45" s="30" t="s">
        <v>242</v>
      </c>
      <c r="D45" s="31" t="s">
        <v>204</v>
      </c>
      <c r="E45" s="32">
        <v>1000000</v>
      </c>
      <c r="F45" s="45">
        <f t="shared" si="2"/>
        <v>13333.333333333334</v>
      </c>
      <c r="G45" s="35" t="s">
        <v>0</v>
      </c>
      <c r="H45" s="26"/>
    </row>
    <row r="46" spans="1:8" s="150" customFormat="1" x14ac:dyDescent="0.25">
      <c r="A46" s="26"/>
      <c r="B46" s="29" t="s">
        <v>243</v>
      </c>
      <c r="C46" s="30" t="s">
        <v>242</v>
      </c>
      <c r="D46" s="31" t="s">
        <v>225</v>
      </c>
      <c r="E46" s="32">
        <v>1000000</v>
      </c>
      <c r="F46" s="45">
        <f t="shared" si="2"/>
        <v>16666.666666666668</v>
      </c>
      <c r="G46" s="35" t="s">
        <v>0</v>
      </c>
      <c r="H46" s="26"/>
    </row>
    <row r="47" spans="1:8" s="150" customFormat="1" x14ac:dyDescent="0.25">
      <c r="A47" s="26"/>
      <c r="B47" s="29" t="s">
        <v>193</v>
      </c>
      <c r="C47" s="30" t="s">
        <v>242</v>
      </c>
      <c r="D47" s="31" t="s">
        <v>204</v>
      </c>
      <c r="E47" s="32">
        <v>100000</v>
      </c>
      <c r="F47" s="45">
        <f t="shared" si="2"/>
        <v>1333.3333333333333</v>
      </c>
      <c r="G47" s="35" t="s">
        <v>0</v>
      </c>
      <c r="H47" s="26"/>
    </row>
    <row r="48" spans="1:8" s="150" customFormat="1" ht="26.25" x14ac:dyDescent="0.25">
      <c r="A48" s="26"/>
      <c r="B48" s="29" t="s">
        <v>235</v>
      </c>
      <c r="C48" s="30" t="s">
        <v>242</v>
      </c>
      <c r="D48" s="31" t="s">
        <v>205</v>
      </c>
      <c r="E48" s="32">
        <v>1400000</v>
      </c>
      <c r="F48" s="45">
        <f t="shared" si="2"/>
        <v>70000</v>
      </c>
      <c r="G48" s="35" t="s">
        <v>0</v>
      </c>
      <c r="H48" s="26"/>
    </row>
    <row r="49" spans="1:8" s="150" customFormat="1" ht="26.25" x14ac:dyDescent="0.25">
      <c r="A49" s="26"/>
      <c r="B49" s="29" t="s">
        <v>236</v>
      </c>
      <c r="C49" s="30" t="s">
        <v>242</v>
      </c>
      <c r="D49" s="31" t="s">
        <v>206</v>
      </c>
      <c r="E49" s="32">
        <v>850000</v>
      </c>
      <c r="F49" s="45">
        <f t="shared" si="2"/>
        <v>85000</v>
      </c>
      <c r="G49" s="35" t="s">
        <v>0</v>
      </c>
      <c r="H49" s="26"/>
    </row>
    <row r="50" spans="1:8" s="150" customFormat="1" x14ac:dyDescent="0.25">
      <c r="A50" s="26"/>
      <c r="B50" s="29" t="s">
        <v>237</v>
      </c>
      <c r="C50" s="30" t="s">
        <v>242</v>
      </c>
      <c r="D50" s="31" t="s">
        <v>203</v>
      </c>
      <c r="E50" s="32">
        <v>7250000</v>
      </c>
      <c r="F50" s="45">
        <f t="shared" si="2"/>
        <v>145000</v>
      </c>
      <c r="G50" s="35" t="s">
        <v>0</v>
      </c>
      <c r="H50" s="26"/>
    </row>
    <row r="51" spans="1:8" s="150" customFormat="1" x14ac:dyDescent="0.25">
      <c r="A51" s="26"/>
      <c r="B51" s="29" t="s">
        <v>189</v>
      </c>
      <c r="C51" s="30" t="s">
        <v>242</v>
      </c>
      <c r="D51" s="31" t="s">
        <v>204</v>
      </c>
      <c r="E51" s="32">
        <v>3000000</v>
      </c>
      <c r="F51" s="45">
        <f t="shared" si="2"/>
        <v>40000</v>
      </c>
      <c r="G51" s="35" t="s">
        <v>0</v>
      </c>
      <c r="H51" s="26"/>
    </row>
    <row r="52" spans="1:8" s="150" customFormat="1" x14ac:dyDescent="0.25">
      <c r="A52" s="26"/>
      <c r="B52" s="29" t="s">
        <v>190</v>
      </c>
      <c r="C52" s="30" t="s">
        <v>242</v>
      </c>
      <c r="D52" s="31" t="s">
        <v>204</v>
      </c>
      <c r="E52" s="32">
        <v>3905000</v>
      </c>
      <c r="F52" s="45">
        <f t="shared" si="2"/>
        <v>52066.666666666664</v>
      </c>
      <c r="G52" s="35" t="s">
        <v>0</v>
      </c>
      <c r="H52" s="26"/>
    </row>
    <row r="53" spans="1:8" s="150" customFormat="1" x14ac:dyDescent="0.25">
      <c r="A53" s="26"/>
      <c r="B53" s="29" t="s">
        <v>210</v>
      </c>
      <c r="C53" s="30" t="s">
        <v>242</v>
      </c>
      <c r="D53" s="31" t="s">
        <v>205</v>
      </c>
      <c r="E53" s="32">
        <v>1350000</v>
      </c>
      <c r="F53" s="45">
        <f t="shared" si="2"/>
        <v>67500</v>
      </c>
      <c r="G53" s="35" t="s">
        <v>0</v>
      </c>
      <c r="H53" s="26"/>
    </row>
    <row r="54" spans="1:8" s="150" customFormat="1" x14ac:dyDescent="0.25">
      <c r="A54" s="26"/>
      <c r="B54" s="29" t="s">
        <v>232</v>
      </c>
      <c r="C54" s="30" t="s">
        <v>242</v>
      </c>
      <c r="D54" s="31" t="s">
        <v>206</v>
      </c>
      <c r="E54" s="32">
        <v>400000</v>
      </c>
      <c r="F54" s="45">
        <f t="shared" si="2"/>
        <v>40000</v>
      </c>
      <c r="G54" s="35" t="s">
        <v>0</v>
      </c>
      <c r="H54" s="26"/>
    </row>
    <row r="55" spans="1:8" s="150" customFormat="1" ht="26.25" x14ac:dyDescent="0.25">
      <c r="A55" s="26"/>
      <c r="B55" s="29" t="s">
        <v>234</v>
      </c>
      <c r="C55" s="30" t="s">
        <v>242</v>
      </c>
      <c r="D55" s="31" t="s">
        <v>203</v>
      </c>
      <c r="E55" s="32">
        <v>1000000</v>
      </c>
      <c r="F55" s="45">
        <f t="shared" si="2"/>
        <v>20000</v>
      </c>
      <c r="G55" s="35" t="s">
        <v>0</v>
      </c>
      <c r="H55" s="26"/>
    </row>
    <row r="56" spans="1:8" s="150" customFormat="1" x14ac:dyDescent="0.25">
      <c r="A56" s="26"/>
      <c r="B56" s="29" t="s">
        <v>237</v>
      </c>
      <c r="C56" s="30" t="s">
        <v>242</v>
      </c>
      <c r="D56" s="31" t="s">
        <v>203</v>
      </c>
      <c r="E56" s="32">
        <v>750000</v>
      </c>
      <c r="F56" s="45">
        <f t="shared" si="2"/>
        <v>15000</v>
      </c>
      <c r="G56" s="35" t="s">
        <v>0</v>
      </c>
      <c r="H56" s="26"/>
    </row>
    <row r="57" spans="1:8" s="150" customFormat="1" x14ac:dyDescent="0.25">
      <c r="A57" s="26"/>
      <c r="B57" s="29" t="s">
        <v>243</v>
      </c>
      <c r="C57" s="30" t="s">
        <v>242</v>
      </c>
      <c r="D57" s="31" t="s">
        <v>225</v>
      </c>
      <c r="E57" s="32">
        <v>300000</v>
      </c>
      <c r="F57" s="45">
        <f t="shared" si="2"/>
        <v>5000</v>
      </c>
      <c r="G57" s="35" t="s">
        <v>0</v>
      </c>
      <c r="H57" s="26"/>
    </row>
    <row r="58" spans="1:8" s="150" customFormat="1" x14ac:dyDescent="0.25">
      <c r="A58" s="26"/>
      <c r="B58" s="29" t="s">
        <v>209</v>
      </c>
      <c r="C58" s="30" t="s">
        <v>242</v>
      </c>
      <c r="D58" s="31" t="s">
        <v>203</v>
      </c>
      <c r="E58" s="32">
        <v>3875000</v>
      </c>
      <c r="F58" s="45">
        <f t="shared" si="2"/>
        <v>77500</v>
      </c>
      <c r="G58" s="35" t="s">
        <v>0</v>
      </c>
      <c r="H58" s="26"/>
    </row>
    <row r="59" spans="1:8" s="150" customFormat="1" x14ac:dyDescent="0.25">
      <c r="A59" s="26"/>
      <c r="B59" s="29" t="s">
        <v>188</v>
      </c>
      <c r="C59" s="30" t="s">
        <v>242</v>
      </c>
      <c r="D59" s="31" t="s">
        <v>203</v>
      </c>
      <c r="E59" s="32">
        <v>3000000</v>
      </c>
      <c r="F59" s="45">
        <f t="shared" si="2"/>
        <v>60000</v>
      </c>
      <c r="G59" s="35" t="s">
        <v>0</v>
      </c>
      <c r="H59" s="26"/>
    </row>
    <row r="60" spans="1:8" s="150" customFormat="1" x14ac:dyDescent="0.25">
      <c r="A60" s="26"/>
      <c r="B60" s="29" t="s">
        <v>241</v>
      </c>
      <c r="C60" s="30" t="s">
        <v>242</v>
      </c>
      <c r="D60" s="31" t="s">
        <v>204</v>
      </c>
      <c r="E60" s="32">
        <v>300000</v>
      </c>
      <c r="F60" s="45">
        <f t="shared" si="2"/>
        <v>4000</v>
      </c>
      <c r="G60" s="35" t="s">
        <v>0</v>
      </c>
      <c r="H60" s="26"/>
    </row>
    <row r="61" spans="1:8" s="150" customFormat="1" x14ac:dyDescent="0.25">
      <c r="A61" s="26"/>
      <c r="B61" s="29" t="s">
        <v>194</v>
      </c>
      <c r="C61" s="30" t="s">
        <v>242</v>
      </c>
      <c r="D61" s="31" t="s">
        <v>203</v>
      </c>
      <c r="E61" s="32">
        <v>400000</v>
      </c>
      <c r="F61" s="45">
        <f t="shared" si="2"/>
        <v>8000</v>
      </c>
      <c r="G61" s="35" t="s">
        <v>0</v>
      </c>
      <c r="H61" s="26"/>
    </row>
    <row r="62" spans="1:8" s="150" customFormat="1" x14ac:dyDescent="0.25">
      <c r="A62" s="26"/>
      <c r="B62" s="29" t="s">
        <v>219</v>
      </c>
      <c r="C62" s="30" t="s">
        <v>242</v>
      </c>
      <c r="D62" s="31" t="s">
        <v>205</v>
      </c>
      <c r="E62" s="32">
        <v>650000</v>
      </c>
      <c r="F62" s="45">
        <f t="shared" si="2"/>
        <v>32500</v>
      </c>
      <c r="G62" s="35" t="s">
        <v>0</v>
      </c>
      <c r="H62" s="26"/>
    </row>
    <row r="63" spans="1:8" s="150" customFormat="1" x14ac:dyDescent="0.25">
      <c r="A63" s="26"/>
      <c r="B63" s="29" t="s">
        <v>199</v>
      </c>
      <c r="C63" s="30" t="s">
        <v>242</v>
      </c>
      <c r="D63" s="31" t="s">
        <v>206</v>
      </c>
      <c r="E63" s="32">
        <v>550000</v>
      </c>
      <c r="F63" s="45">
        <f t="shared" si="2"/>
        <v>55000</v>
      </c>
      <c r="G63" s="35" t="s">
        <v>0</v>
      </c>
      <c r="H63" s="26"/>
    </row>
    <row r="64" spans="1:8" s="150" customFormat="1" x14ac:dyDescent="0.25">
      <c r="A64" s="26"/>
      <c r="B64" s="29" t="s">
        <v>192</v>
      </c>
      <c r="C64" s="30" t="s">
        <v>242</v>
      </c>
      <c r="D64" s="31" t="s">
        <v>204</v>
      </c>
      <c r="E64" s="32">
        <v>1000000</v>
      </c>
      <c r="F64" s="45">
        <f t="shared" ref="F64" si="3">E64/D64</f>
        <v>13333.333333333334</v>
      </c>
      <c r="G64" s="35" t="s">
        <v>0</v>
      </c>
      <c r="H64" s="26"/>
    </row>
    <row r="65" spans="1:8" s="150" customFormat="1" x14ac:dyDescent="0.25">
      <c r="A65" s="26"/>
      <c r="B65" s="29" t="s">
        <v>247</v>
      </c>
      <c r="C65" s="30">
        <v>2016</v>
      </c>
      <c r="D65" s="31">
        <v>75</v>
      </c>
      <c r="E65" s="32">
        <v>7000000</v>
      </c>
      <c r="F65" s="45">
        <f t="shared" ref="F65:F67" si="4">E65/D65</f>
        <v>93333.333333333328</v>
      </c>
      <c r="G65" s="35" t="s">
        <v>0</v>
      </c>
      <c r="H65" s="26"/>
    </row>
    <row r="66" spans="1:8" s="150" customFormat="1" x14ac:dyDescent="0.25">
      <c r="A66" s="26"/>
      <c r="B66" s="29" t="s">
        <v>248</v>
      </c>
      <c r="C66" s="30">
        <v>2016</v>
      </c>
      <c r="D66" s="31">
        <v>60</v>
      </c>
      <c r="E66" s="32">
        <v>300000</v>
      </c>
      <c r="F66" s="45">
        <f t="shared" si="4"/>
        <v>5000</v>
      </c>
      <c r="G66" s="35" t="s">
        <v>0</v>
      </c>
      <c r="H66" s="26"/>
    </row>
    <row r="67" spans="1:8" s="150" customFormat="1" x14ac:dyDescent="0.25">
      <c r="A67" s="26"/>
      <c r="B67" s="29" t="s">
        <v>249</v>
      </c>
      <c r="C67" s="30">
        <v>2016</v>
      </c>
      <c r="D67" s="31">
        <v>20</v>
      </c>
      <c r="E67" s="32">
        <v>2700000</v>
      </c>
      <c r="F67" s="45">
        <f t="shared" si="4"/>
        <v>135000</v>
      </c>
      <c r="G67" s="35" t="s">
        <v>0</v>
      </c>
      <c r="H67" s="26"/>
    </row>
    <row r="68" spans="1:8" s="150" customFormat="1" x14ac:dyDescent="0.25">
      <c r="A68" s="26"/>
      <c r="B68" s="109" t="s">
        <v>73</v>
      </c>
      <c r="C68" s="167"/>
      <c r="D68" s="168"/>
      <c r="E68" s="169"/>
      <c r="F68" s="46">
        <f>SUMIF(C8:C67,"2015",F8:F67)</f>
        <v>1261666.6666666667</v>
      </c>
      <c r="G68" s="47" t="s">
        <v>0</v>
      </c>
      <c r="H68" s="26"/>
    </row>
    <row r="69" spans="1:8" s="150" customFormat="1" x14ac:dyDescent="0.25">
      <c r="A69" s="26"/>
      <c r="B69" s="107" t="s">
        <v>134</v>
      </c>
      <c r="C69" s="170"/>
      <c r="D69" s="171"/>
      <c r="E69" s="172"/>
      <c r="F69" s="46">
        <f>SUMIF(C8:C67,"2016",F8:F67)</f>
        <v>1127750</v>
      </c>
      <c r="G69" s="47" t="s">
        <v>0</v>
      </c>
      <c r="H69" s="26"/>
    </row>
    <row r="70" spans="1:8" s="150" customFormat="1" x14ac:dyDescent="0.25">
      <c r="A70" s="26"/>
      <c r="B70" s="50" t="s">
        <v>36</v>
      </c>
      <c r="C70" s="173"/>
      <c r="D70" s="174"/>
      <c r="E70" s="174"/>
      <c r="F70" s="48">
        <f>F68+F69</f>
        <v>2389416.666666667</v>
      </c>
      <c r="G70" s="49" t="s">
        <v>0</v>
      </c>
      <c r="H70" s="26"/>
    </row>
    <row r="71" spans="1:8" s="150" customFormat="1" x14ac:dyDescent="0.25">
      <c r="A71" s="26"/>
      <c r="B71" s="26"/>
      <c r="C71" s="166"/>
      <c r="D71" s="26"/>
      <c r="E71" s="26"/>
      <c r="F71" s="26"/>
      <c r="G71" s="26"/>
      <c r="H71" s="26"/>
    </row>
    <row r="72" spans="1:8" s="150" customFormat="1" x14ac:dyDescent="0.25">
      <c r="A72" s="26"/>
      <c r="B72" s="26"/>
      <c r="C72" s="166"/>
      <c r="D72" s="26"/>
      <c r="E72" s="26"/>
      <c r="F72" s="26"/>
      <c r="G72" s="26"/>
      <c r="H72" s="26"/>
    </row>
    <row r="73" spans="1:8" s="150" customFormat="1" x14ac:dyDescent="0.25">
      <c r="A73" s="26"/>
      <c r="B73" s="26"/>
      <c r="C73" s="166"/>
      <c r="D73" s="26"/>
      <c r="E73" s="26"/>
      <c r="F73" s="175"/>
      <c r="G73" s="175"/>
      <c r="H73" s="26"/>
    </row>
    <row r="74" spans="1:8" s="150" customFormat="1" hidden="1" x14ac:dyDescent="0.25">
      <c r="C74" s="176"/>
    </row>
    <row r="75" spans="1:8" s="150" customFormat="1" hidden="1" x14ac:dyDescent="0.25">
      <c r="C75" s="176"/>
    </row>
    <row r="76" spans="1:8" s="150" customFormat="1" hidden="1" x14ac:dyDescent="0.25">
      <c r="C76" s="176"/>
    </row>
    <row r="77" spans="1:8" s="150" customFormat="1" hidden="1" x14ac:dyDescent="0.25">
      <c r="C77" s="176"/>
    </row>
    <row r="78" spans="1:8" s="150" customFormat="1" hidden="1" x14ac:dyDescent="0.25">
      <c r="C78" s="176"/>
    </row>
    <row r="79" spans="1:8" s="150" customFormat="1" hidden="1" x14ac:dyDescent="0.25">
      <c r="C79" s="176"/>
    </row>
    <row r="80" spans="1:8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t="12" hidden="1" customHeight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s="150" customFormat="1" hidden="1" x14ac:dyDescent="0.25">
      <c r="C155" s="176"/>
    </row>
    <row r="156" spans="3:3" s="150" customFormat="1" hidden="1" x14ac:dyDescent="0.25">
      <c r="C156" s="176"/>
    </row>
    <row r="157" spans="3:3" s="150" customFormat="1" hidden="1" x14ac:dyDescent="0.25">
      <c r="C157" s="176"/>
    </row>
    <row r="158" spans="3:3" s="150" customFormat="1" hidden="1" x14ac:dyDescent="0.25">
      <c r="C158" s="176"/>
    </row>
    <row r="159" spans="3:3" s="150" customFormat="1" hidden="1" x14ac:dyDescent="0.25">
      <c r="C159" s="176"/>
    </row>
    <row r="160" spans="3:3" s="150" customFormat="1" hidden="1" x14ac:dyDescent="0.25">
      <c r="C160" s="176"/>
    </row>
    <row r="161" spans="3:3" s="150" customFormat="1" hidden="1" x14ac:dyDescent="0.25">
      <c r="C161" s="176"/>
    </row>
    <row r="162" spans="3:3" s="150" customFormat="1" hidden="1" x14ac:dyDescent="0.25">
      <c r="C162" s="176"/>
    </row>
    <row r="163" spans="3:3" s="150" customFormat="1" hidden="1" x14ac:dyDescent="0.25">
      <c r="C163" s="176"/>
    </row>
    <row r="164" spans="3:3" s="150" customFormat="1" hidden="1" x14ac:dyDescent="0.25">
      <c r="C164" s="176"/>
    </row>
    <row r="165" spans="3:3" s="150" customFormat="1" hidden="1" x14ac:dyDescent="0.25">
      <c r="C165" s="176"/>
    </row>
    <row r="166" spans="3:3" s="150" customFormat="1" hidden="1" x14ac:dyDescent="0.25">
      <c r="C166" s="176"/>
    </row>
    <row r="167" spans="3:3" s="150" customFormat="1" hidden="1" x14ac:dyDescent="0.25">
      <c r="C167" s="176"/>
    </row>
    <row r="168" spans="3:3" s="150" customFormat="1" hidden="1" x14ac:dyDescent="0.25">
      <c r="C168" s="176"/>
    </row>
    <row r="169" spans="3:3" s="150" customFormat="1" hidden="1" x14ac:dyDescent="0.25">
      <c r="C169" s="176"/>
    </row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HALSNÆS SPILDEVAND AS</v>
      </c>
      <c r="B1" s="56"/>
      <c r="C1" s="56"/>
      <c r="D1" s="178"/>
      <c r="E1" s="56"/>
    </row>
    <row r="2" spans="1:5" x14ac:dyDescent="0.25">
      <c r="A2" s="222" t="str">
        <f>'1. Forside'!A2</f>
        <v>S035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16500</v>
      </c>
      <c r="D7" s="182" t="s">
        <v>0</v>
      </c>
      <c r="E7" s="56"/>
    </row>
    <row r="8" spans="1:5" x14ac:dyDescent="0.25">
      <c r="A8" s="56"/>
      <c r="B8" s="207" t="s">
        <v>227</v>
      </c>
      <c r="C8" s="51">
        <v>740000</v>
      </c>
      <c r="D8" s="182" t="s">
        <v>0</v>
      </c>
      <c r="E8" s="56"/>
    </row>
    <row r="9" spans="1:5" x14ac:dyDescent="0.25">
      <c r="A9" s="56"/>
      <c r="B9" s="207" t="s">
        <v>228</v>
      </c>
      <c r="C9" s="51">
        <v>94000</v>
      </c>
      <c r="D9" s="182" t="s">
        <v>0</v>
      </c>
      <c r="E9" s="56"/>
    </row>
    <row r="10" spans="1:5" x14ac:dyDescent="0.25">
      <c r="A10" s="56"/>
      <c r="B10" s="207" t="s">
        <v>229</v>
      </c>
      <c r="C10" s="51">
        <v>700000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1550500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5000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15000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20000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1560686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1615700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-55014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2015-10-08T10:19:58Z</dcterms:modified>
</cp:coreProperties>
</file>