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9" i="4" l="1"/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E31" i="19" l="1"/>
  <c r="C36" i="19" l="1"/>
  <c r="E36" i="19" s="1"/>
  <c r="F66" i="7" l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0" i="16"/>
  <c r="C9" i="9" l="1"/>
  <c r="C16" i="8" s="1"/>
  <c r="E29" i="19"/>
  <c r="C13" i="15"/>
  <c r="C15" i="15" s="1"/>
  <c r="C11" i="8" s="1"/>
  <c r="C14" i="16"/>
  <c r="C8" i="8" s="1"/>
  <c r="C9" i="11"/>
  <c r="C29" i="8" s="1"/>
  <c r="C9" i="16" l="1"/>
  <c r="C11" i="17"/>
  <c r="K10" i="17" s="1"/>
  <c r="C13" i="19"/>
  <c r="C27" i="19" s="1"/>
  <c r="C26" i="16"/>
  <c r="C9" i="8" s="1"/>
  <c r="C7" i="8"/>
  <c r="E27" i="19" l="1"/>
  <c r="E37" i="19" s="1"/>
  <c r="C35" i="8" s="1"/>
  <c r="E35" i="8" s="1"/>
  <c r="E11" i="17"/>
  <c r="G11" i="17" s="1"/>
  <c r="I11" i="17" s="1"/>
  <c r="K11" i="17" s="1"/>
  <c r="C8" i="15"/>
  <c r="C9" i="12" l="1"/>
  <c r="C11" i="12" s="1"/>
  <c r="C33" i="8" s="1"/>
  <c r="E33" i="8" s="1"/>
  <c r="C9" i="13" l="1"/>
  <c r="C27" i="8" s="1"/>
  <c r="F8" i="2" l="1"/>
  <c r="F8" i="7"/>
  <c r="F65" i="7" s="1"/>
  <c r="F51" i="2" l="1"/>
  <c r="C9" i="10" l="1"/>
  <c r="C10" i="10" s="1"/>
  <c r="C18" i="8" s="1"/>
  <c r="F53" i="2"/>
  <c r="C15" i="11"/>
  <c r="C30" i="8" s="1"/>
  <c r="C15" i="13"/>
  <c r="C28" i="8" s="1"/>
  <c r="C15" i="4"/>
  <c r="C26" i="8" s="1"/>
  <c r="C23" i="3"/>
  <c r="C24" i="8" s="1"/>
  <c r="F67" i="7"/>
  <c r="C19" i="8" s="1"/>
  <c r="C17" i="3"/>
  <c r="C23" i="8" s="1"/>
  <c r="C11" i="3"/>
  <c r="C22" i="8" s="1"/>
  <c r="C25" i="8"/>
  <c r="C17" i="8"/>
  <c r="C20" i="8" l="1"/>
  <c r="E20" i="8" s="1"/>
  <c r="C31" i="8"/>
  <c r="E31" i="8" s="1"/>
  <c r="A1" i="8"/>
  <c r="C9" i="15" l="1"/>
  <c r="C10" i="8" s="1"/>
  <c r="C14" i="8" s="1"/>
  <c r="E14" i="8" s="1"/>
  <c r="E37" i="8" s="1"/>
  <c r="E39" i="8" s="1"/>
</calcChain>
</file>

<file path=xl/sharedStrings.xml><?xml version="1.0" encoding="utf-8"?>
<sst xmlns="http://schemas.openxmlformats.org/spreadsheetml/2006/main" count="650" uniqueCount="235">
  <si>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</si>
  <si>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</si>
  <si>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</si>
  <si>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</si>
  <si>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</si>
  <si>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</si>
  <si>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</si>
  <si>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</si>
  <si>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</si>
  <si>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</si>
  <si>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</si>
  <si>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</si>
  <si>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</si>
  <si>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</si>
  <si>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</si>
  <si>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</si>
  <si>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</si>
  <si>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</si>
  <si>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</si>
  <si>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</si>
  <si>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</si>
  <si>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</si>
  <si>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</si>
  <si>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</si>
  <si>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</si>
  <si>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</si>
  <si>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</si>
  <si>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</si>
  <si>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</si>
  <si>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</si>
  <si>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</si>
  <si>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</si>
  <si>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</si>
  <si>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</si>
  <si>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</si>
  <si>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</si>
  <si>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</si>
  <si>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</si>
  <si>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</si>
  <si>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</si>
  <si>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</si>
  <si>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</si>
  <si>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</si>
  <si>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</si>
  <si>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</si>
  <si>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</si>
  <si>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</si>
  <si>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</si>
  <si>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</si>
  <si>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</si>
  <si>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</si>
  <si>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</si>
  <si>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</si>
  <si>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</si>
  <si>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</si>
  <si>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</si>
  <si>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</si>
  <si>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</si>
  <si>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</si>
  <si>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</si>
  <si>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</si>
  <si>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</si>
  <si>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</si>
  <si>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</si>
  <si>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</si>
  <si>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</si>
  <si>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</si>
  <si>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</si>
  <si>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</si>
  <si>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</si>
  <si>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</si>
  <si>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</si>
  <si>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</si>
  <si>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</si>
  <si>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</si>
  <si>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</si>
  <si>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</si>
  <si>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</si>
  <si>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</si>
  <si>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</si>
  <si>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</si>
  <si>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</si>
  <si>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</si>
  <si>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</si>
  <si>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</si>
  <si>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</si>
  <si>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</si>
  <si>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</si>
  <si>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</si>
  <si>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</si>
  <si>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</si>
  <si>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</si>
  <si>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</si>
  <si>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</si>
  <si>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</si>
  <si>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</si>
  <si>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</si>
  <si>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</si>
  <si>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</si>
  <si>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</si>
  <si>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</si>
  <si>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</si>
  <si>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</si>
  <si>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</si>
  <si>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</si>
  <si>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</si>
  <si>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</si>
  <si>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</si>
  <si>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</si>
  <si>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</si>
  <si>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Tillæg for gennemførte investeringer i 2012-2014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</si>
  <si>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</si>
  <si>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</si>
  <si>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</si>
  <si>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</si>
  <si>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</si>
  <si>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</si>
  <si>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</si>
  <si>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</si>
  <si>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</si>
  <si>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</si>
  <si>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</si>
  <si>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</si>
  <si>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</si>
  <si>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</si>
  <si>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</si>
  <si>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</si>
  <si>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</si>
  <si>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</si>
  <si>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</si>
  <si>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</si>
  <si>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</si>
  <si>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</si>
  <si>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</si>
  <si>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</si>
  <si>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</si>
  <si>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</si>
  <si>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</si>
  <si>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</si>
  <si>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</si>
  <si>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</si>
  <si>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</si>
  <si>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</si>
  <si>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</si>
  <si>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</si>
  <si>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</si>
  <si>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</si>
  <si>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</si>
  <si>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</si>
  <si>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</si>
  <si>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</si>
  <si>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</si>
  <si>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</si>
  <si>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</si>
  <si>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</si>
  <si>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</si>
  <si>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</si>
  <si>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</si>
  <si>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</si>
  <si>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</si>
  <si>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</si>
  <si>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</si>
  <si>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</si>
  <si>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</si>
  <si>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</si>
  <si>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</si>
  <si>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</si>
  <si>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</si>
  <si>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</si>
  <si>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</si>
  <si>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</si>
  <si>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</si>
  <si>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</si>
  <si>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</si>
  <si>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</si>
  <si>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</si>
  <si>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</si>
  <si>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</si>
  <si>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Selskabets indberettede bortfald af væsentlige omkostninger inden 2016</t>
  </si>
  <si>
    <t>Del af godkendt tillæg i PL2014 vedrørende omkostninger i 2014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</si>
  <si>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</si>
  <si>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</si>
  <si>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</si>
  <si>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</si>
  <si>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</si>
  <si>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</si>
  <si>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</si>
  <si>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</si>
  <si>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</si>
  <si>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</si>
  <si>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</si>
  <si>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Beluftningstanke, SRO</t>
  </si>
  <si>
    <t>Brønde</t>
  </si>
  <si>
    <t>Efterklaringstanke, Mek/El</t>
  </si>
  <si>
    <t>Indløb med riste, Mek/EL</t>
  </si>
  <si>
    <t>Jordbassin Klasse A</t>
  </si>
  <si>
    <t xml:space="preserve">Ledningsnet ≤ Ø 200 mm </t>
  </si>
  <si>
    <t>Pumpeinstallation Miljøklasse A (100-300 l/s) - Mek/EL</t>
  </si>
  <si>
    <t>Pumpeinstallation Miljøklasse A (100-300 l/s) - SRO</t>
  </si>
  <si>
    <t>Pumpeinstallation Miljøklasse A (300-600 l/s) - Mek/EL</t>
  </si>
  <si>
    <t>Pumpeinstallation Miljøklasse A (300-600 l/s) - SRO</t>
  </si>
  <si>
    <t>Pumpestationer i brønde (&lt; 6,25 m2), Konstruktioner</t>
  </si>
  <si>
    <t>Pumpestationer i brønde (&lt; 6,25 m2), Mek/EL</t>
  </si>
  <si>
    <t>Pumpestationer i brønde (&lt; 6,25 m2), SRO</t>
  </si>
  <si>
    <t>Sand- og fedtfang, SRO</t>
  </si>
  <si>
    <t>Slutafvanding, slam - højteknologisk (centrifuger), Konstruktioner</t>
  </si>
  <si>
    <t>Slutafvanding, slam - højteknologisk (centrifuger), Mek/El</t>
  </si>
  <si>
    <t>Strømpeforing ≤ Ø 200 mm</t>
  </si>
  <si>
    <t>Strømpeforing Ø 200 mm &lt; Ledningsnet ≤ Ø 500 mm</t>
  </si>
  <si>
    <t>Tryksatte minipumpestationer (husstandssystemer)</t>
  </si>
  <si>
    <t xml:space="preserve">Ø 200 mm &lt; Ledningsnet ≤ Ø 500 mm </t>
  </si>
  <si>
    <t>Ø 500 mm &lt; Ledningsnet ≤ Ø 800 mm</t>
  </si>
  <si>
    <t>Køretøjer, personbil</t>
  </si>
  <si>
    <t>Oversvømmelseskort</t>
  </si>
  <si>
    <t>2014</t>
  </si>
  <si>
    <t>10</t>
  </si>
  <si>
    <t>75</t>
  </si>
  <si>
    <t>20</t>
  </si>
  <si>
    <t>50</t>
  </si>
  <si>
    <t>60</t>
  </si>
  <si>
    <t>30</t>
  </si>
  <si>
    <t>5</t>
  </si>
  <si>
    <t>Efterklaringstanke, Konstruktioner</t>
  </si>
  <si>
    <t>Stik</t>
  </si>
  <si>
    <t>Beluftningstanke, Konstruktioner</t>
  </si>
  <si>
    <t>Mindre renseanlæg &lt; 5.000 PE uden mulighed for opdeling</t>
  </si>
  <si>
    <t>Ejendomsskatter</t>
  </si>
  <si>
    <t>Spildevandsafgift</t>
  </si>
  <si>
    <t>Køb af ydelser og produkter, der er omfattet af prisloftreguleringen, hos et andet selskab</t>
  </si>
  <si>
    <t>Rottebekæmpelse</t>
  </si>
  <si>
    <t>Andet, Svovlbrintebekæmpelse</t>
  </si>
  <si>
    <t>Nyt tillæg for periodevise driftsomkostninger (§ 8, stk. 2, nr.1)</t>
  </si>
  <si>
    <t>Hedensted Spildevand</t>
  </si>
  <si>
    <t>S036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</si>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</sst>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  <xf numFmtId="165" fontId="30" fillId="58" borderId="22" xfId="1" applyNumberFormat="1" applyFont="1" applyFill="1" applyBorder="1" applyAlignment="1" applyProtection="1">
      <alignment horizontal="right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1" customWidth="1"/>
    <col min="3" max="3" width="12.28515625" style="121" customWidth="1"/>
    <col min="4" max="4" width="9.140625" style="121" customWidth="1"/>
    <col min="5" max="5" width="9.5703125" style="121" customWidth="1"/>
    <col min="6" max="6" width="16.28515625" style="121" customWidth="1"/>
    <col min="7" max="7" width="5.7109375" style="121" customWidth="1"/>
    <col min="8" max="8" width="5.85546875" style="121" customWidth="1"/>
    <col min="9" max="9" width="9.140625" style="121" customWidth="1"/>
    <col min="10" max="22" width="0" style="121" hidden="1" customWidth="1"/>
    <col min="23" max="16384" width="9.140625" style="121" hidden="1"/>
  </cols>
  <sheetData>
    <row r="1" spans="1:9" ht="15" customHeight="1" x14ac:dyDescent="0.25">
      <c r="A1" s="220" t="s">
        <v>232</v>
      </c>
      <c r="B1" s="120"/>
      <c r="C1" s="120"/>
      <c r="D1" s="120"/>
      <c r="E1" s="120"/>
      <c r="F1" s="120"/>
      <c r="G1" s="120"/>
      <c r="H1" s="120"/>
      <c r="I1" s="120"/>
    </row>
    <row r="2" spans="1:9" x14ac:dyDescent="0.25">
      <c r="A2" s="220" t="s">
        <v>233</v>
      </c>
      <c r="B2" s="120"/>
      <c r="C2" s="120"/>
      <c r="D2" s="120"/>
      <c r="E2" s="120"/>
      <c r="F2" s="120"/>
      <c r="G2" s="120"/>
      <c r="H2" s="120"/>
      <c r="I2" s="120"/>
    </row>
    <row r="3" spans="1:9" x14ac:dyDescent="0.25">
      <c r="A3" s="120"/>
      <c r="B3" s="120"/>
      <c r="C3" s="120"/>
      <c r="D3" s="120"/>
      <c r="E3" s="120"/>
      <c r="F3" s="120"/>
      <c r="G3" s="120"/>
      <c r="H3" s="120"/>
      <c r="I3" s="120"/>
    </row>
    <row r="4" spans="1:9" x14ac:dyDescent="0.25">
      <c r="A4" s="120"/>
      <c r="B4" s="120"/>
      <c r="C4" s="120"/>
      <c r="D4" s="120"/>
      <c r="E4" s="120"/>
      <c r="F4" s="120"/>
      <c r="G4" s="120"/>
      <c r="H4" s="120"/>
      <c r="I4" s="120"/>
    </row>
    <row r="5" spans="1:9" x14ac:dyDescent="0.25">
      <c r="A5" s="120"/>
      <c r="B5" s="120"/>
      <c r="C5" s="120"/>
      <c r="D5" s="120"/>
      <c r="E5" s="120"/>
      <c r="F5" s="120"/>
      <c r="G5" s="120"/>
      <c r="H5" s="120"/>
      <c r="I5" s="120"/>
    </row>
    <row r="6" spans="1:9" x14ac:dyDescent="0.25">
      <c r="A6" s="120"/>
      <c r="B6" s="120"/>
      <c r="C6" s="120"/>
      <c r="D6" s="120"/>
      <c r="E6" s="120"/>
      <c r="F6" s="120"/>
      <c r="G6" s="120"/>
      <c r="H6" s="120"/>
      <c r="I6" s="120"/>
    </row>
    <row r="7" spans="1:9" x14ac:dyDescent="0.25">
      <c r="A7" s="120"/>
      <c r="B7" s="120"/>
      <c r="C7" s="120"/>
      <c r="D7" s="120"/>
      <c r="E7" s="120"/>
      <c r="F7" s="120"/>
      <c r="G7" s="120"/>
      <c r="H7" s="120"/>
      <c r="I7" s="120"/>
    </row>
    <row r="8" spans="1:9" ht="35.25" x14ac:dyDescent="0.5">
      <c r="A8" s="122"/>
      <c r="B8" s="122"/>
      <c r="C8" s="122"/>
      <c r="D8" s="255" t="s">
        <v>57</v>
      </c>
      <c r="E8" s="255"/>
      <c r="F8" s="255"/>
      <c r="G8" s="122"/>
      <c r="H8" s="122"/>
      <c r="I8" s="122"/>
    </row>
    <row r="9" spans="1:9" x14ac:dyDescent="0.25">
      <c r="A9" s="120"/>
      <c r="B9" s="120"/>
      <c r="C9" s="120"/>
      <c r="D9" s="260" t="s">
        <v>107</v>
      </c>
      <c r="E9" s="260"/>
      <c r="F9" s="260"/>
      <c r="G9" s="120"/>
      <c r="H9" s="120"/>
      <c r="I9" s="120"/>
    </row>
    <row r="10" spans="1:9" ht="15.75" x14ac:dyDescent="0.25">
      <c r="A10" s="120"/>
      <c r="B10" s="120"/>
      <c r="C10" s="120"/>
      <c r="D10" s="120"/>
      <c r="E10" s="123"/>
      <c r="F10" s="120"/>
      <c r="G10" s="120"/>
      <c r="H10" s="120"/>
      <c r="I10" s="120"/>
    </row>
    <row r="11" spans="1:9" x14ac:dyDescent="0.25">
      <c r="A11" s="120"/>
      <c r="B11" s="120"/>
      <c r="C11" s="120"/>
      <c r="D11" s="120"/>
      <c r="E11" s="120"/>
      <c r="F11" s="120"/>
      <c r="G11" s="120"/>
      <c r="H11" s="120"/>
      <c r="I11" s="120"/>
    </row>
    <row r="12" spans="1:9" x14ac:dyDescent="0.25">
      <c r="A12" s="120"/>
      <c r="B12" s="120"/>
      <c r="C12" s="120"/>
      <c r="D12" s="120"/>
      <c r="E12" s="120"/>
      <c r="F12" s="120"/>
      <c r="G12" s="120"/>
      <c r="H12" s="120"/>
      <c r="I12" s="120"/>
    </row>
    <row r="13" spans="1:9" x14ac:dyDescent="0.25">
      <c r="A13" s="120"/>
      <c r="B13" s="120"/>
      <c r="C13" s="120"/>
      <c r="D13" s="256" t="s">
        <v>58</v>
      </c>
      <c r="E13" s="256"/>
      <c r="F13" s="256"/>
      <c r="G13" s="120"/>
      <c r="H13" s="120"/>
      <c r="I13" s="120"/>
    </row>
    <row r="14" spans="1:9" x14ac:dyDescent="0.25">
      <c r="A14" s="120"/>
      <c r="B14" s="120"/>
      <c r="C14" s="120"/>
      <c r="D14" s="120"/>
      <c r="E14" s="120"/>
      <c r="F14" s="120"/>
      <c r="G14" s="120"/>
      <c r="H14" s="120"/>
      <c r="I14" s="120"/>
    </row>
    <row r="15" spans="1:9" x14ac:dyDescent="0.25">
      <c r="A15" s="120"/>
      <c r="B15" s="120"/>
      <c r="C15" s="120"/>
      <c r="D15" s="120"/>
      <c r="E15" s="124"/>
      <c r="F15" s="120"/>
      <c r="G15" s="120"/>
      <c r="H15" s="120"/>
      <c r="I15" s="120"/>
    </row>
    <row r="16" spans="1:9" x14ac:dyDescent="0.25">
      <c r="A16" s="120"/>
      <c r="B16" s="120"/>
      <c r="C16" s="125" t="s">
        <v>75</v>
      </c>
      <c r="D16" s="257" t="s">
        <v>59</v>
      </c>
      <c r="E16" s="258"/>
      <c r="F16" s="259"/>
      <c r="G16" s="125"/>
      <c r="H16" s="120"/>
      <c r="I16" s="120"/>
    </row>
    <row r="17" spans="1:9" x14ac:dyDescent="0.25">
      <c r="A17" s="120"/>
      <c r="B17" s="120"/>
      <c r="C17" s="125" t="s">
        <v>76</v>
      </c>
      <c r="D17" s="231" t="s">
        <v>2</v>
      </c>
      <c r="E17" s="232"/>
      <c r="F17" s="233"/>
      <c r="G17" s="125"/>
      <c r="H17" s="120"/>
      <c r="I17" s="120"/>
    </row>
    <row r="18" spans="1:9" x14ac:dyDescent="0.25">
      <c r="A18" s="120"/>
      <c r="B18" s="120"/>
      <c r="C18" s="125" t="s">
        <v>77</v>
      </c>
      <c r="D18" s="231" t="s">
        <v>133</v>
      </c>
      <c r="E18" s="232"/>
      <c r="F18" s="233"/>
      <c r="G18" s="125"/>
      <c r="H18" s="120"/>
      <c r="I18" s="120"/>
    </row>
    <row r="19" spans="1:9" x14ac:dyDescent="0.25">
      <c r="A19" s="120"/>
      <c r="B19" s="120"/>
      <c r="C19" s="125" t="s">
        <v>78</v>
      </c>
      <c r="D19" s="252" t="s">
        <v>43</v>
      </c>
      <c r="E19" s="253"/>
      <c r="F19" s="254"/>
      <c r="G19" s="125"/>
      <c r="H19" s="120"/>
      <c r="I19" s="120"/>
    </row>
    <row r="20" spans="1:9" x14ac:dyDescent="0.25">
      <c r="A20" s="120"/>
      <c r="B20" s="120"/>
      <c r="C20" s="125" t="s">
        <v>79</v>
      </c>
      <c r="D20" s="252" t="s">
        <v>60</v>
      </c>
      <c r="E20" s="253"/>
      <c r="F20" s="254"/>
      <c r="G20" s="125"/>
      <c r="H20" s="120"/>
      <c r="I20" s="120"/>
    </row>
    <row r="21" spans="1:9" x14ac:dyDescent="0.25">
      <c r="A21" s="120"/>
      <c r="B21" s="120"/>
      <c r="C21" s="125" t="s">
        <v>80</v>
      </c>
      <c r="D21" s="252" t="s">
        <v>88</v>
      </c>
      <c r="E21" s="253"/>
      <c r="F21" s="254"/>
      <c r="G21" s="125"/>
      <c r="H21" s="120"/>
      <c r="I21" s="120"/>
    </row>
    <row r="22" spans="1:9" x14ac:dyDescent="0.25">
      <c r="A22" s="120"/>
      <c r="B22" s="120"/>
      <c r="C22" s="125" t="s">
        <v>81</v>
      </c>
      <c r="D22" s="252" t="s">
        <v>61</v>
      </c>
      <c r="E22" s="253"/>
      <c r="F22" s="254"/>
      <c r="G22" s="125"/>
      <c r="H22" s="120"/>
      <c r="I22" s="120"/>
    </row>
    <row r="23" spans="1:9" x14ac:dyDescent="0.25">
      <c r="A23" s="120"/>
      <c r="B23" s="120"/>
      <c r="C23" s="125" t="s">
        <v>82</v>
      </c>
      <c r="D23" s="249" t="s">
        <v>41</v>
      </c>
      <c r="E23" s="250"/>
      <c r="F23" s="251"/>
      <c r="G23" s="125"/>
      <c r="H23" s="120"/>
      <c r="I23" s="120"/>
    </row>
    <row r="24" spans="1:9" x14ac:dyDescent="0.25">
      <c r="A24" s="120"/>
      <c r="B24" s="120"/>
      <c r="C24" s="125" t="s">
        <v>83</v>
      </c>
      <c r="D24" s="246" t="s">
        <v>62</v>
      </c>
      <c r="E24" s="247"/>
      <c r="F24" s="248"/>
      <c r="G24" s="125"/>
      <c r="H24" s="120"/>
      <c r="I24" s="120"/>
    </row>
    <row r="25" spans="1:9" x14ac:dyDescent="0.25">
      <c r="A25" s="120"/>
      <c r="B25" s="120"/>
      <c r="C25" s="125" t="s">
        <v>84</v>
      </c>
      <c r="D25" s="243" t="s">
        <v>63</v>
      </c>
      <c r="E25" s="244"/>
      <c r="F25" s="245"/>
      <c r="G25" s="125"/>
      <c r="H25" s="120"/>
      <c r="I25" s="120"/>
    </row>
    <row r="26" spans="1:9" x14ac:dyDescent="0.25">
      <c r="A26" s="120"/>
      <c r="B26" s="120"/>
      <c r="C26" s="125" t="s">
        <v>85</v>
      </c>
      <c r="D26" s="240" t="s">
        <v>42</v>
      </c>
      <c r="E26" s="241"/>
      <c r="F26" s="242"/>
      <c r="G26" s="125"/>
      <c r="H26" s="120"/>
      <c r="I26" s="120"/>
    </row>
    <row r="27" spans="1:9" x14ac:dyDescent="0.25">
      <c r="A27" s="120"/>
      <c r="B27" s="120"/>
      <c r="C27" s="125" t="s">
        <v>86</v>
      </c>
      <c r="D27" s="237" t="s">
        <v>64</v>
      </c>
      <c r="E27" s="238"/>
      <c r="F27" s="239"/>
      <c r="G27" s="125"/>
      <c r="H27" s="120"/>
      <c r="I27" s="120"/>
    </row>
    <row r="28" spans="1:9" x14ac:dyDescent="0.25">
      <c r="A28" s="120"/>
      <c r="B28" s="120"/>
      <c r="C28" s="125" t="s">
        <v>132</v>
      </c>
      <c r="D28" s="228" t="s">
        <v>143</v>
      </c>
      <c r="E28" s="229"/>
      <c r="F28" s="230"/>
      <c r="G28" s="125"/>
      <c r="H28" s="120"/>
      <c r="I28" s="120"/>
    </row>
    <row r="29" spans="1:9" x14ac:dyDescent="0.25">
      <c r="A29" s="120"/>
      <c r="B29" s="120"/>
      <c r="C29" s="126" t="s">
        <v>142</v>
      </c>
      <c r="D29" s="234" t="s">
        <v>144</v>
      </c>
      <c r="E29" s="235"/>
      <c r="F29" s="236"/>
      <c r="G29" s="125"/>
      <c r="H29" s="120"/>
      <c r="I29" s="120"/>
    </row>
    <row r="30" spans="1:9" x14ac:dyDescent="0.25">
      <c r="A30" s="120"/>
      <c r="B30" s="120"/>
      <c r="C30" s="120"/>
      <c r="D30" s="120"/>
      <c r="E30" s="120"/>
      <c r="F30" s="120"/>
      <c r="G30" s="120"/>
      <c r="H30" s="120"/>
      <c r="I30" s="120"/>
    </row>
    <row r="31" spans="1:9" x14ac:dyDescent="0.25">
      <c r="A31" s="120"/>
      <c r="B31" s="120"/>
      <c r="C31" s="120"/>
      <c r="D31" s="120"/>
      <c r="E31" s="120"/>
      <c r="F31" s="120"/>
      <c r="G31" s="120"/>
      <c r="H31" s="120"/>
      <c r="I31" s="120"/>
    </row>
    <row r="32" spans="1:9" x14ac:dyDescent="0.25">
      <c r="A32" s="120"/>
      <c r="B32" s="120"/>
      <c r="C32" s="120"/>
      <c r="D32" s="120"/>
      <c r="E32" s="120"/>
      <c r="F32" s="120"/>
      <c r="G32" s="120"/>
      <c r="H32" s="120"/>
      <c r="I32" s="120"/>
    </row>
    <row r="33" spans="1:9" x14ac:dyDescent="0.25">
      <c r="A33" s="120"/>
      <c r="B33" s="120"/>
      <c r="C33" s="120"/>
      <c r="D33" s="120"/>
      <c r="E33" s="120"/>
      <c r="F33" s="120"/>
      <c r="G33" s="120"/>
      <c r="H33" s="120"/>
      <c r="I33" s="120"/>
    </row>
    <row r="34" spans="1:9" x14ac:dyDescent="0.25">
      <c r="A34" s="120"/>
      <c r="B34" s="120"/>
      <c r="C34" s="120"/>
      <c r="D34" s="120"/>
      <c r="E34" s="120"/>
      <c r="F34" s="120"/>
      <c r="G34" s="120"/>
      <c r="H34" s="120"/>
      <c r="I34" s="120"/>
    </row>
    <row r="35" spans="1:9" x14ac:dyDescent="0.25">
      <c r="A35" s="120"/>
      <c r="B35" s="120"/>
      <c r="C35" s="120"/>
      <c r="D35" s="120"/>
      <c r="E35" s="120"/>
      <c r="F35" s="120"/>
      <c r="G35" s="120"/>
      <c r="H35" s="120"/>
      <c r="I35" s="120"/>
    </row>
    <row r="36" spans="1:9" x14ac:dyDescent="0.25">
      <c r="A36" s="120"/>
      <c r="B36" s="120"/>
      <c r="C36" s="120"/>
      <c r="D36" s="120"/>
      <c r="E36" s="120"/>
      <c r="F36" s="120"/>
      <c r="G36" s="120"/>
      <c r="H36" s="120"/>
      <c r="I36" s="120"/>
    </row>
    <row r="37" spans="1:9" hidden="1" x14ac:dyDescent="0.25">
      <c r="A37" s="127"/>
      <c r="B37" s="127"/>
      <c r="C37" s="127"/>
      <c r="D37" s="127"/>
      <c r="E37" s="127"/>
      <c r="F37" s="127"/>
      <c r="G37" s="127"/>
      <c r="H37" s="127"/>
      <c r="I37" s="127"/>
    </row>
    <row r="38" spans="1:9" hidden="1" x14ac:dyDescent="0.25">
      <c r="A38" s="127"/>
      <c r="B38" s="127"/>
      <c r="C38" s="127"/>
      <c r="D38" s="127"/>
      <c r="E38" s="127"/>
      <c r="F38" s="127"/>
      <c r="G38" s="127"/>
      <c r="H38" s="127"/>
      <c r="I38" s="127"/>
    </row>
    <row r="39" spans="1:9" hidden="1" x14ac:dyDescent="0.25">
      <c r="A39" s="127"/>
      <c r="B39" s="127"/>
      <c r="C39" s="127"/>
      <c r="D39" s="127"/>
      <c r="E39" s="127"/>
      <c r="F39" s="127"/>
      <c r="G39" s="127"/>
      <c r="H39" s="127"/>
      <c r="I39" s="127"/>
    </row>
    <row r="40" spans="1:9" hidden="1" x14ac:dyDescent="0.25">
      <c r="A40" s="127"/>
      <c r="B40" s="127"/>
      <c r="C40" s="127"/>
      <c r="D40" s="127"/>
      <c r="E40" s="127"/>
      <c r="F40" s="127"/>
      <c r="G40" s="127"/>
      <c r="H40" s="127"/>
      <c r="I40" s="127"/>
    </row>
    <row r="41" spans="1:9" hidden="1" x14ac:dyDescent="0.25">
      <c r="A41" s="127"/>
      <c r="B41" s="127"/>
      <c r="C41" s="127"/>
      <c r="D41" s="127"/>
      <c r="E41" s="127"/>
      <c r="F41" s="127"/>
      <c r="G41" s="127"/>
      <c r="H41" s="127"/>
      <c r="I41" s="127"/>
    </row>
    <row r="42" spans="1:9" hidden="1" x14ac:dyDescent="0.25">
      <c r="A42" s="127"/>
      <c r="B42" s="127"/>
      <c r="C42" s="127"/>
      <c r="D42" s="127"/>
      <c r="E42" s="127"/>
      <c r="F42" s="127"/>
      <c r="G42" s="127"/>
      <c r="H42" s="127"/>
      <c r="I42" s="127"/>
    </row>
    <row r="43" spans="1:9" hidden="1" x14ac:dyDescent="0.25">
      <c r="A43" s="127"/>
      <c r="B43" s="127"/>
      <c r="C43" s="127"/>
      <c r="D43" s="127"/>
      <c r="E43" s="127"/>
      <c r="F43" s="127"/>
      <c r="G43" s="127"/>
      <c r="H43" s="127"/>
      <c r="I43" s="127"/>
    </row>
    <row r="44" spans="1:9" hidden="1" x14ac:dyDescent="0.25">
      <c r="A44" s="127"/>
      <c r="B44" s="127"/>
      <c r="C44" s="127"/>
      <c r="D44" s="127"/>
      <c r="E44" s="127"/>
      <c r="F44" s="127"/>
      <c r="G44" s="127"/>
      <c r="H44" s="127"/>
      <c r="I44" s="127"/>
    </row>
    <row r="45" spans="1:9" hidden="1" x14ac:dyDescent="0.25">
      <c r="A45" s="127"/>
      <c r="B45" s="127"/>
      <c r="C45" s="127"/>
      <c r="D45" s="127"/>
      <c r="E45" s="127"/>
      <c r="F45" s="127"/>
      <c r="G45" s="127"/>
      <c r="H45" s="127"/>
      <c r="I45" s="127"/>
    </row>
    <row r="46" spans="1:9" hidden="1" x14ac:dyDescent="0.25">
      <c r="A46" s="127"/>
      <c r="B46" s="127"/>
      <c r="C46" s="127"/>
      <c r="D46" s="127"/>
      <c r="E46" s="127"/>
      <c r="F46" s="127"/>
      <c r="G46" s="127"/>
      <c r="H46" s="127"/>
      <c r="I46" s="127"/>
    </row>
    <row r="47" spans="1:9" hidden="1" x14ac:dyDescent="0.25">
      <c r="A47" s="127"/>
      <c r="B47" s="127"/>
      <c r="C47" s="127"/>
      <c r="D47" s="127"/>
      <c r="E47" s="127"/>
      <c r="F47" s="127"/>
      <c r="G47" s="127"/>
      <c r="H47" s="127"/>
      <c r="I47" s="127"/>
    </row>
    <row r="48" spans="1:9" hidden="1" x14ac:dyDescent="0.25">
      <c r="A48" s="127"/>
      <c r="B48" s="127"/>
      <c r="C48" s="127"/>
      <c r="D48" s="127"/>
      <c r="E48" s="127"/>
      <c r="F48" s="127"/>
      <c r="G48" s="127"/>
      <c r="H48" s="127"/>
      <c r="I48" s="127"/>
    </row>
    <row r="49" spans="1:9" hidden="1" x14ac:dyDescent="0.25">
      <c r="A49" s="127"/>
      <c r="B49" s="127"/>
      <c r="C49" s="127"/>
      <c r="D49" s="127"/>
      <c r="E49" s="127"/>
      <c r="F49" s="127"/>
      <c r="G49" s="127"/>
      <c r="H49" s="127"/>
      <c r="I49" s="127"/>
    </row>
    <row r="50" spans="1:9" hidden="1" x14ac:dyDescent="0.25">
      <c r="A50" s="127"/>
      <c r="B50" s="127"/>
      <c r="C50" s="127"/>
      <c r="D50" s="127"/>
      <c r="E50" s="127"/>
      <c r="F50" s="127"/>
      <c r="G50" s="127"/>
      <c r="H50" s="127"/>
      <c r="I50" s="127"/>
    </row>
    <row r="51" spans="1:9" hidden="1" x14ac:dyDescent="0.25">
      <c r="A51" s="127"/>
      <c r="B51" s="127"/>
      <c r="C51" s="127"/>
      <c r="D51" s="127"/>
      <c r="E51" s="127"/>
      <c r="F51" s="127"/>
      <c r="G51" s="127"/>
      <c r="H51" s="127"/>
      <c r="I51" s="127"/>
    </row>
    <row r="52" spans="1:9" hidden="1" x14ac:dyDescent="0.25">
      <c r="A52" s="127"/>
      <c r="B52" s="127"/>
      <c r="C52" s="127"/>
      <c r="D52" s="127"/>
      <c r="E52" s="127"/>
      <c r="F52" s="127"/>
      <c r="G52" s="127"/>
      <c r="H52" s="127"/>
      <c r="I52" s="127"/>
    </row>
    <row r="53" spans="1:9" hidden="1" x14ac:dyDescent="0.25">
      <c r="A53" s="127"/>
      <c r="B53" s="127"/>
      <c r="C53" s="127"/>
      <c r="D53" s="127"/>
      <c r="E53" s="127"/>
      <c r="F53" s="127"/>
      <c r="G53" s="127"/>
      <c r="H53" s="127"/>
      <c r="I53" s="127"/>
    </row>
    <row r="54" spans="1:9" hidden="1" x14ac:dyDescent="0.25">
      <c r="A54" s="127"/>
      <c r="B54" s="127"/>
      <c r="C54" s="127"/>
      <c r="D54" s="127"/>
      <c r="E54" s="127"/>
      <c r="F54" s="127"/>
      <c r="G54" s="127"/>
      <c r="H54" s="127"/>
      <c r="I54" s="127"/>
    </row>
    <row r="55" spans="1:9" hidden="1" x14ac:dyDescent="0.25">
      <c r="A55" s="127"/>
      <c r="B55" s="127"/>
      <c r="C55" s="127"/>
      <c r="D55" s="127"/>
      <c r="E55" s="127"/>
      <c r="F55" s="127"/>
      <c r="G55" s="127"/>
      <c r="H55" s="127"/>
      <c r="I55" s="127"/>
    </row>
    <row r="56" spans="1:9" hidden="1" x14ac:dyDescent="0.25">
      <c r="A56" s="127"/>
      <c r="B56" s="127"/>
      <c r="C56" s="127"/>
      <c r="D56" s="127"/>
      <c r="E56" s="127"/>
      <c r="F56" s="127"/>
      <c r="G56" s="127"/>
      <c r="H56" s="127"/>
      <c r="I56" s="127"/>
    </row>
    <row r="57" spans="1:9" hidden="1" x14ac:dyDescent="0.25">
      <c r="A57" s="127"/>
      <c r="B57" s="127"/>
      <c r="C57" s="127"/>
      <c r="D57" s="127"/>
      <c r="E57" s="127"/>
      <c r="F57" s="127"/>
      <c r="G57" s="127"/>
      <c r="H57" s="127"/>
      <c r="I57" s="127"/>
    </row>
    <row r="58" spans="1:9" hidden="1" x14ac:dyDescent="0.25">
      <c r="A58" s="127"/>
      <c r="B58" s="127"/>
      <c r="C58" s="127"/>
      <c r="D58" s="127"/>
      <c r="E58" s="127"/>
      <c r="F58" s="127"/>
      <c r="G58" s="127"/>
      <c r="H58" s="127"/>
      <c r="I58" s="127"/>
    </row>
    <row r="59" spans="1:9" hidden="1" x14ac:dyDescent="0.25">
      <c r="A59" s="127"/>
      <c r="B59" s="127"/>
      <c r="C59" s="127"/>
      <c r="D59" s="127"/>
      <c r="E59" s="127"/>
      <c r="F59" s="127"/>
      <c r="G59" s="127"/>
      <c r="H59" s="127"/>
      <c r="I59" s="127"/>
    </row>
    <row r="60" spans="1:9" hidden="1" x14ac:dyDescent="0.25">
      <c r="A60" s="127"/>
      <c r="B60" s="127"/>
      <c r="C60" s="127"/>
      <c r="D60" s="127"/>
      <c r="E60" s="127"/>
      <c r="F60" s="127"/>
      <c r="G60" s="127"/>
      <c r="H60" s="127"/>
      <c r="I60" s="127"/>
    </row>
    <row r="61" spans="1:9" hidden="1" x14ac:dyDescent="0.25">
      <c r="A61" s="127"/>
      <c r="B61" s="127"/>
      <c r="C61" s="127"/>
      <c r="D61" s="127"/>
      <c r="E61" s="127"/>
      <c r="F61" s="127"/>
      <c r="G61" s="127"/>
      <c r="H61" s="127"/>
      <c r="I61" s="127"/>
    </row>
    <row r="62" spans="1:9" hidden="1" x14ac:dyDescent="0.25">
      <c r="A62" s="127"/>
      <c r="B62" s="127"/>
      <c r="C62" s="127"/>
      <c r="D62" s="127"/>
      <c r="E62" s="127"/>
      <c r="F62" s="127"/>
      <c r="G62" s="127"/>
      <c r="H62" s="127"/>
      <c r="I62" s="127"/>
    </row>
    <row r="63" spans="1:9" hidden="1" x14ac:dyDescent="0.25">
      <c r="A63" s="127"/>
      <c r="B63" s="127"/>
      <c r="C63" s="127"/>
      <c r="D63" s="127"/>
      <c r="E63" s="127"/>
      <c r="F63" s="127"/>
      <c r="G63" s="127"/>
      <c r="H63" s="127"/>
      <c r="I63" s="127"/>
    </row>
    <row r="64" spans="1:9" hidden="1" x14ac:dyDescent="0.25">
      <c r="A64" s="127"/>
      <c r="B64" s="127"/>
      <c r="C64" s="127"/>
      <c r="D64" s="127"/>
      <c r="E64" s="127"/>
      <c r="F64" s="127"/>
      <c r="G64" s="127"/>
      <c r="H64" s="127"/>
      <c r="I64" s="127"/>
    </row>
    <row r="65" spans="1:9" hidden="1" x14ac:dyDescent="0.25">
      <c r="A65" s="127"/>
      <c r="B65" s="127"/>
      <c r="C65" s="127"/>
      <c r="D65" s="127"/>
      <c r="E65" s="127"/>
      <c r="F65" s="127"/>
      <c r="G65" s="127"/>
      <c r="H65" s="127"/>
      <c r="I65" s="127"/>
    </row>
    <row r="66" spans="1:9" hidden="1" x14ac:dyDescent="0.25">
      <c r="A66" s="127"/>
      <c r="B66" s="127"/>
      <c r="C66" s="127"/>
      <c r="D66" s="127"/>
      <c r="E66" s="127"/>
      <c r="F66" s="127"/>
      <c r="G66" s="127"/>
      <c r="H66" s="127"/>
      <c r="I66" s="127"/>
    </row>
    <row r="67" spans="1:9" hidden="1" x14ac:dyDescent="0.25">
      <c r="A67" s="127"/>
      <c r="B67" s="127"/>
      <c r="C67" s="127"/>
      <c r="D67" s="127"/>
      <c r="E67" s="127"/>
      <c r="F67" s="127"/>
      <c r="G67" s="127"/>
      <c r="H67" s="127"/>
      <c r="I67" s="127"/>
    </row>
    <row r="68" spans="1:9" hidden="1" x14ac:dyDescent="0.25">
      <c r="A68" s="127"/>
      <c r="B68" s="127"/>
      <c r="C68" s="127"/>
      <c r="D68" s="127"/>
      <c r="E68" s="127"/>
      <c r="F68" s="127"/>
      <c r="G68" s="127"/>
      <c r="H68" s="127"/>
      <c r="I68" s="127"/>
    </row>
    <row r="69" spans="1:9" hidden="1" x14ac:dyDescent="0.25">
      <c r="A69" s="127"/>
      <c r="B69" s="127"/>
      <c r="C69" s="127"/>
      <c r="D69" s="127"/>
      <c r="E69" s="127"/>
      <c r="F69" s="127"/>
      <c r="G69" s="127"/>
      <c r="H69" s="127"/>
      <c r="I69" s="127"/>
    </row>
    <row r="70" spans="1:9" x14ac:dyDescent="0.25">
      <c r="A70" s="120"/>
      <c r="B70" s="120"/>
      <c r="C70" s="120"/>
      <c r="D70" s="120"/>
      <c r="E70" s="120"/>
      <c r="F70" s="120"/>
      <c r="G70" s="120"/>
      <c r="H70" s="120"/>
      <c r="I70" s="120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6"/>
  <sheetViews>
    <sheetView view="pageLayout" zoomScaleNormal="90" workbookViewId="0"/>
  </sheetViews>
  <sheetFormatPr defaultColWidth="0" defaultRowHeight="15" zeroHeight="1" x14ac:dyDescent="0.25"/>
  <cols>
    <col min="1" max="1" width="9.140625" style="178" customWidth="1"/>
    <col min="2" max="2" width="73.85546875" style="178" customWidth="1"/>
    <col min="3" max="3" width="22.7109375" style="178" customWidth="1"/>
    <col min="4" max="4" width="3.7109375" style="178" customWidth="1"/>
    <col min="5" max="5" width="9.140625" style="178" customWidth="1"/>
    <col min="6" max="16384" width="9.140625" style="178" hidden="1"/>
  </cols>
  <sheetData>
    <row r="1" spans="1:5" x14ac:dyDescent="0.25">
      <c r="A1" s="221" t="str">
        <f>'1. Forside'!A1</f>
        <v>Hedensted Spildevand</v>
      </c>
      <c r="B1" s="55"/>
      <c r="C1" s="55"/>
      <c r="D1" s="55"/>
      <c r="E1" s="55"/>
    </row>
    <row r="2" spans="1:5" x14ac:dyDescent="0.25">
      <c r="A2" s="221" t="str">
        <f>'1. Forside'!A2</f>
        <v>S036</v>
      </c>
      <c r="B2" s="55"/>
      <c r="C2" s="55"/>
      <c r="D2" s="55"/>
      <c r="E2" s="55"/>
    </row>
    <row r="3" spans="1:5" x14ac:dyDescent="0.25">
      <c r="A3" s="55"/>
      <c r="B3" s="55"/>
      <c r="C3" s="55"/>
      <c r="D3" s="55"/>
      <c r="E3" s="55"/>
    </row>
    <row r="4" spans="1:5" ht="30" customHeight="1" x14ac:dyDescent="0.25">
      <c r="A4" s="55"/>
      <c r="B4" s="264" t="s">
        <v>123</v>
      </c>
      <c r="C4" s="264"/>
      <c r="D4" s="264"/>
      <c r="E4" s="55"/>
    </row>
    <row r="5" spans="1:5" ht="16.7" customHeight="1" x14ac:dyDescent="0.3">
      <c r="A5" s="55"/>
      <c r="B5" s="187"/>
      <c r="C5" s="55"/>
      <c r="D5" s="188"/>
      <c r="E5" s="55"/>
    </row>
    <row r="6" spans="1:5" ht="27.2" customHeight="1" x14ac:dyDescent="0.25">
      <c r="A6" s="55"/>
      <c r="B6" s="19" t="s">
        <v>151</v>
      </c>
      <c r="C6" s="179"/>
      <c r="D6" s="189"/>
      <c r="E6" s="55"/>
    </row>
    <row r="7" spans="1:5" x14ac:dyDescent="0.25">
      <c r="A7" s="55"/>
      <c r="B7" s="212" t="s">
        <v>229</v>
      </c>
      <c r="C7" s="50">
        <v>2466375</v>
      </c>
      <c r="D7" s="190" t="s">
        <v>0</v>
      </c>
      <c r="E7" s="55"/>
    </row>
    <row r="8" spans="1:5" x14ac:dyDescent="0.25">
      <c r="A8" s="55"/>
      <c r="B8" s="212" t="s">
        <v>230</v>
      </c>
      <c r="C8" s="50">
        <v>905500</v>
      </c>
      <c r="D8" s="190" t="s">
        <v>0</v>
      </c>
      <c r="E8" s="55"/>
    </row>
    <row r="9" spans="1:5" x14ac:dyDescent="0.25">
      <c r="A9" s="55"/>
      <c r="B9" s="53" t="s">
        <v>35</v>
      </c>
      <c r="C9" s="54">
        <f>SUM(C7:C8)</f>
        <v>3371875</v>
      </c>
      <c r="D9" s="191" t="s">
        <v>0</v>
      </c>
      <c r="E9" s="55"/>
    </row>
    <row r="10" spans="1:5" x14ac:dyDescent="0.25">
      <c r="A10" s="55"/>
      <c r="B10" s="55"/>
      <c r="C10" s="182"/>
      <c r="D10" s="55"/>
      <c r="E10" s="55"/>
    </row>
    <row r="11" spans="1:5" x14ac:dyDescent="0.25">
      <c r="A11" s="55"/>
      <c r="B11" s="55"/>
      <c r="C11" s="182"/>
      <c r="D11" s="55"/>
      <c r="E11" s="55"/>
    </row>
    <row r="12" spans="1:5" ht="27.2" customHeight="1" x14ac:dyDescent="0.25">
      <c r="A12" s="55"/>
      <c r="B12" s="19" t="s">
        <v>152</v>
      </c>
      <c r="C12" s="192"/>
      <c r="D12" s="189"/>
      <c r="E12" s="55"/>
    </row>
    <row r="13" spans="1:5" ht="16.7" customHeight="1" x14ac:dyDescent="0.25">
      <c r="A13" s="55"/>
      <c r="B13" s="107" t="s">
        <v>153</v>
      </c>
      <c r="C13" s="18">
        <v>2820064</v>
      </c>
      <c r="D13" s="152" t="s">
        <v>0</v>
      </c>
      <c r="E13" s="55"/>
    </row>
    <row r="14" spans="1:5" ht="16.7" customHeight="1" x14ac:dyDescent="0.25">
      <c r="A14" s="55"/>
      <c r="B14" s="107" t="s">
        <v>154</v>
      </c>
      <c r="C14" s="39">
        <v>1130000</v>
      </c>
      <c r="D14" s="152" t="s">
        <v>0</v>
      </c>
      <c r="E14" s="55"/>
    </row>
    <row r="15" spans="1:5" x14ac:dyDescent="0.25">
      <c r="A15" s="55"/>
      <c r="B15" s="27" t="s">
        <v>155</v>
      </c>
      <c r="C15" s="54">
        <f>C13-C14</f>
        <v>1690064</v>
      </c>
      <c r="D15" s="154" t="s">
        <v>0</v>
      </c>
      <c r="E15" s="55"/>
    </row>
    <row r="16" spans="1:5" ht="15.75" x14ac:dyDescent="0.25">
      <c r="A16" s="55"/>
      <c r="B16" s="193"/>
      <c r="C16" s="55"/>
      <c r="D16" s="55"/>
      <c r="E16" s="55"/>
    </row>
    <row r="17" spans="1:5" ht="15.75" x14ac:dyDescent="0.25">
      <c r="A17" s="55"/>
      <c r="B17" s="193"/>
      <c r="C17" s="55"/>
      <c r="D17" s="55"/>
      <c r="E17" s="55"/>
    </row>
    <row r="18" spans="1:5" ht="15.75" x14ac:dyDescent="0.25">
      <c r="A18" s="55"/>
      <c r="B18" s="193"/>
      <c r="C18" s="55"/>
      <c r="D18" s="55"/>
      <c r="E18" s="55"/>
    </row>
    <row r="19" spans="1:5" ht="15.75" hidden="1" x14ac:dyDescent="0.25">
      <c r="B19" s="194"/>
      <c r="E19" s="195"/>
    </row>
    <row r="20" spans="1:5" ht="15.75" hidden="1" x14ac:dyDescent="0.25">
      <c r="B20" s="195"/>
      <c r="C20" s="195"/>
    </row>
    <row r="21" spans="1:5" ht="15.75" hidden="1" x14ac:dyDescent="0.25">
      <c r="B21" s="195"/>
      <c r="E21" s="195"/>
    </row>
    <row r="22" spans="1:5" ht="15.75" hidden="1" x14ac:dyDescent="0.25">
      <c r="B22" s="195"/>
      <c r="D22" s="195"/>
    </row>
    <row r="23" spans="1:5" ht="15.75" hidden="1" x14ac:dyDescent="0.25">
      <c r="B23" s="195"/>
      <c r="C23" s="195"/>
    </row>
    <row r="24" spans="1:5" ht="15.75" hidden="1" x14ac:dyDescent="0.25">
      <c r="B24" s="195"/>
      <c r="C24" s="195"/>
    </row>
    <row r="25" spans="1:5" ht="15.75" hidden="1" x14ac:dyDescent="0.25">
      <c r="B25" s="195"/>
      <c r="D25" s="195"/>
    </row>
    <row r="26" spans="1:5" ht="15.75" hidden="1" x14ac:dyDescent="0.25">
      <c r="B26" s="195"/>
      <c r="D26" s="195"/>
    </row>
    <row r="27" spans="1:5" ht="15.75" hidden="1" x14ac:dyDescent="0.25">
      <c r="B27" s="195"/>
      <c r="D27" s="195"/>
    </row>
    <row r="28" spans="1:5" ht="15.75" hidden="1" x14ac:dyDescent="0.25">
      <c r="B28" s="194"/>
      <c r="C28" s="194"/>
    </row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t="15.75" hidden="1" x14ac:dyDescent="0.25">
      <c r="B54" s="195"/>
    </row>
    <row r="55" spans="2:2" ht="15.75" hidden="1" x14ac:dyDescent="0.25">
      <c r="B55" s="195"/>
    </row>
    <row r="56" spans="2:2" ht="15.75" hidden="1" x14ac:dyDescent="0.25">
      <c r="B56" s="195"/>
    </row>
    <row r="57" spans="2:2" ht="15.75" hidden="1" x14ac:dyDescent="0.25">
      <c r="B57" s="195"/>
    </row>
    <row r="58" spans="2:2" ht="15.75" hidden="1" x14ac:dyDescent="0.25">
      <c r="B58" s="195"/>
    </row>
    <row r="59" spans="2:2" ht="15.75" hidden="1" x14ac:dyDescent="0.25">
      <c r="B59" s="195"/>
    </row>
    <row r="60" spans="2:2" ht="15.75" hidden="1" x14ac:dyDescent="0.25">
      <c r="B60" s="195"/>
    </row>
    <row r="61" spans="2:2" ht="15.75" hidden="1" x14ac:dyDescent="0.25">
      <c r="B61" s="195"/>
    </row>
    <row r="62" spans="2:2" ht="15.75" hidden="1" x14ac:dyDescent="0.25">
      <c r="B62" s="195"/>
    </row>
    <row r="63" spans="2:2" ht="15.75" hidden="1" x14ac:dyDescent="0.25">
      <c r="B63" s="194"/>
    </row>
    <row r="64" spans="2:2" hidden="1" x14ac:dyDescent="0.25"/>
    <row r="65" spans="1:5" hidden="1" x14ac:dyDescent="0.25"/>
    <row r="66" spans="1:5" hidden="1" x14ac:dyDescent="0.25">
      <c r="A66" s="185"/>
      <c r="B66" s="185"/>
      <c r="C66" s="185"/>
      <c r="D66" s="185"/>
      <c r="E66" s="185"/>
    </row>
    <row r="67" spans="1:5" hidden="1" x14ac:dyDescent="0.25">
      <c r="A67" s="185"/>
      <c r="B67" s="185"/>
      <c r="C67" s="185"/>
      <c r="D67" s="185"/>
      <c r="E67" s="185"/>
    </row>
    <row r="68" spans="1:5" hidden="1" x14ac:dyDescent="0.25">
      <c r="A68" s="185"/>
      <c r="B68" s="185"/>
      <c r="C68" s="185"/>
      <c r="D68" s="185"/>
      <c r="E68" s="185"/>
    </row>
    <row r="69" spans="1:5" hidden="1" x14ac:dyDescent="0.25">
      <c r="A69" s="185"/>
      <c r="B69" s="185"/>
      <c r="C69" s="185"/>
      <c r="D69" s="185"/>
      <c r="E69" s="185"/>
    </row>
    <row r="70" spans="1:5" hidden="1" x14ac:dyDescent="0.25">
      <c r="A70" s="185"/>
      <c r="B70" s="185"/>
      <c r="C70" s="185"/>
      <c r="D70" s="185"/>
      <c r="E70" s="185"/>
    </row>
    <row r="71" spans="1:5" hidden="1" x14ac:dyDescent="0.25">
      <c r="A71" s="185"/>
      <c r="B71" s="185"/>
      <c r="C71" s="185"/>
      <c r="D71" s="185"/>
      <c r="E71" s="185"/>
    </row>
    <row r="72" spans="1:5" hidden="1" x14ac:dyDescent="0.25">
      <c r="A72" s="185"/>
      <c r="B72" s="185"/>
      <c r="C72" s="185"/>
      <c r="D72" s="185"/>
      <c r="E72" s="185"/>
    </row>
    <row r="73" spans="1:5" hidden="1" x14ac:dyDescent="0.25"/>
    <row r="74" spans="1:5" hidden="1" x14ac:dyDescent="0.25"/>
    <row r="75" spans="1:5" hidden="1" x14ac:dyDescent="0.25"/>
    <row r="76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49" customWidth="1"/>
    <col min="2" max="2" width="77.7109375" style="149" customWidth="1"/>
    <col min="3" max="3" width="20.7109375" style="149" customWidth="1"/>
    <col min="4" max="4" width="3.7109375" style="149" customWidth="1"/>
    <col min="5" max="5" width="9.140625" style="149" customWidth="1"/>
    <col min="6" max="16384" width="9.140625" style="149" hidden="1"/>
  </cols>
  <sheetData>
    <row r="1" spans="1:5" x14ac:dyDescent="0.25">
      <c r="A1" s="222" t="str">
        <f>'1. Forside'!A1</f>
        <v>Hedensted Spildevand</v>
      </c>
      <c r="B1" s="25"/>
      <c r="C1" s="25"/>
      <c r="D1" s="25"/>
      <c r="E1" s="25"/>
    </row>
    <row r="2" spans="1:5" x14ac:dyDescent="0.25">
      <c r="A2" s="222" t="str">
        <f>'1. Forside'!A2</f>
        <v>S036</v>
      </c>
      <c r="B2" s="25"/>
      <c r="C2" s="25"/>
      <c r="D2" s="25"/>
      <c r="E2" s="25"/>
    </row>
    <row r="3" spans="1:5" x14ac:dyDescent="0.25">
      <c r="A3" s="25"/>
      <c r="B3" s="25"/>
      <c r="C3" s="25"/>
      <c r="D3" s="25"/>
      <c r="E3" s="25"/>
    </row>
    <row r="4" spans="1:5" ht="20.25" x14ac:dyDescent="0.25">
      <c r="A4" s="25"/>
      <c r="B4" s="264" t="s">
        <v>122</v>
      </c>
      <c r="C4" s="264"/>
      <c r="D4" s="264"/>
      <c r="E4" s="25"/>
    </row>
    <row r="5" spans="1:5" ht="20.25" x14ac:dyDescent="0.3">
      <c r="A5" s="25"/>
      <c r="B5" s="187"/>
      <c r="C5" s="25"/>
      <c r="D5" s="188"/>
      <c r="E5" s="25"/>
    </row>
    <row r="6" spans="1:5" ht="15" customHeight="1" x14ac:dyDescent="0.3">
      <c r="A6" s="25"/>
      <c r="B6" s="187"/>
      <c r="C6" s="55"/>
      <c r="D6" s="188"/>
      <c r="E6" s="25"/>
    </row>
    <row r="7" spans="1:5" ht="27.2" customHeight="1" x14ac:dyDescent="0.25">
      <c r="A7" s="25"/>
      <c r="B7" s="271" t="s">
        <v>156</v>
      </c>
      <c r="C7" s="272"/>
      <c r="D7" s="273"/>
      <c r="E7" s="25"/>
    </row>
    <row r="8" spans="1:5" x14ac:dyDescent="0.25">
      <c r="A8" s="25"/>
      <c r="B8" s="212"/>
      <c r="C8" s="50">
        <v>0</v>
      </c>
      <c r="D8" s="190" t="s">
        <v>0</v>
      </c>
      <c r="E8" s="25"/>
    </row>
    <row r="9" spans="1:5" x14ac:dyDescent="0.25">
      <c r="A9" s="25"/>
      <c r="B9" s="53" t="s">
        <v>35</v>
      </c>
      <c r="C9" s="54">
        <f xml:space="preserve"> SUM(C8:C8)</f>
        <v>0</v>
      </c>
      <c r="D9" s="191" t="s">
        <v>0</v>
      </c>
      <c r="E9" s="25"/>
    </row>
    <row r="10" spans="1:5" x14ac:dyDescent="0.25">
      <c r="A10" s="25"/>
      <c r="B10" s="55"/>
      <c r="C10" s="196"/>
      <c r="D10" s="55"/>
      <c r="E10" s="25"/>
    </row>
    <row r="11" spans="1:5" x14ac:dyDescent="0.25">
      <c r="A11" s="25"/>
      <c r="B11" s="55"/>
      <c r="C11" s="55"/>
      <c r="D11" s="55"/>
      <c r="E11" s="25"/>
    </row>
    <row r="12" spans="1:5" ht="37.5" customHeight="1" x14ac:dyDescent="0.25">
      <c r="A12" s="25"/>
      <c r="B12" s="271" t="s">
        <v>157</v>
      </c>
      <c r="C12" s="272"/>
      <c r="D12" s="273"/>
      <c r="E12" s="25"/>
    </row>
    <row r="13" spans="1:5" ht="15.75" customHeight="1" x14ac:dyDescent="0.25">
      <c r="A13" s="25"/>
      <c r="B13" s="107" t="s">
        <v>158</v>
      </c>
      <c r="C13" s="18">
        <v>0</v>
      </c>
      <c r="D13" s="152" t="s">
        <v>0</v>
      </c>
      <c r="E13" s="25"/>
    </row>
    <row r="14" spans="1:5" x14ac:dyDescent="0.25">
      <c r="A14" s="25"/>
      <c r="B14" s="107" t="s">
        <v>159</v>
      </c>
      <c r="C14" s="39">
        <v>0</v>
      </c>
      <c r="D14" s="152" t="s">
        <v>0</v>
      </c>
      <c r="E14" s="25"/>
    </row>
    <row r="15" spans="1:5" x14ac:dyDescent="0.25">
      <c r="A15" s="25"/>
      <c r="B15" s="27" t="s">
        <v>160</v>
      </c>
      <c r="C15" s="54">
        <f>C13-C14</f>
        <v>0</v>
      </c>
      <c r="D15" s="154" t="s">
        <v>0</v>
      </c>
      <c r="E15" s="25"/>
    </row>
    <row r="16" spans="1:5" x14ac:dyDescent="0.25">
      <c r="A16" s="25"/>
      <c r="B16" s="25"/>
      <c r="C16" s="25"/>
      <c r="D16" s="25"/>
      <c r="E16" s="25"/>
    </row>
    <row r="17" spans="1:5" x14ac:dyDescent="0.25">
      <c r="A17" s="25"/>
      <c r="B17" s="25"/>
      <c r="C17" s="25"/>
      <c r="D17" s="25"/>
      <c r="E17" s="25"/>
    </row>
    <row r="18" spans="1:5" x14ac:dyDescent="0.25">
      <c r="A18" s="25"/>
      <c r="B18" s="25"/>
      <c r="C18" s="25"/>
      <c r="D18" s="25"/>
      <c r="E18" s="25"/>
    </row>
    <row r="19" spans="1:5" hidden="1" x14ac:dyDescent="0.25">
      <c r="A19" s="25"/>
      <c r="B19" s="25"/>
      <c r="C19" s="25"/>
      <c r="D19" s="25"/>
      <c r="E19" s="25"/>
    </row>
    <row r="20" spans="1:5" hidden="1" x14ac:dyDescent="0.25">
      <c r="A20" s="25"/>
      <c r="B20" s="25"/>
      <c r="C20" s="25"/>
      <c r="D20" s="25"/>
      <c r="E20" s="25"/>
    </row>
    <row r="21" spans="1:5" hidden="1" x14ac:dyDescent="0.25">
      <c r="A21" s="25"/>
      <c r="B21" s="25"/>
      <c r="C21" s="25"/>
      <c r="D21" s="25"/>
      <c r="E21" s="25"/>
    </row>
    <row r="22" spans="1:5" hidden="1" x14ac:dyDescent="0.25">
      <c r="A22" s="25"/>
      <c r="B22" s="25"/>
      <c r="C22" s="25"/>
      <c r="D22" s="25"/>
      <c r="E22" s="25"/>
    </row>
    <row r="23" spans="1:5" hidden="1" x14ac:dyDescent="0.25">
      <c r="A23" s="25"/>
      <c r="B23" s="25"/>
      <c r="C23" s="25"/>
      <c r="D23" s="25"/>
      <c r="E23" s="25"/>
    </row>
    <row r="24" spans="1:5" hidden="1" x14ac:dyDescent="0.25">
      <c r="A24" s="25"/>
      <c r="B24" s="25"/>
      <c r="C24" s="25"/>
      <c r="D24" s="25"/>
      <c r="E24" s="25"/>
    </row>
    <row r="25" spans="1:5" hidden="1" x14ac:dyDescent="0.25">
      <c r="A25" s="25"/>
      <c r="B25" s="25"/>
      <c r="C25" s="25"/>
      <c r="D25" s="25"/>
      <c r="E25" s="25"/>
    </row>
    <row r="26" spans="1:5" hidden="1" x14ac:dyDescent="0.25">
      <c r="A26" s="25"/>
      <c r="B26" s="25"/>
      <c r="C26" s="25"/>
      <c r="D26" s="25"/>
      <c r="E26" s="25"/>
    </row>
    <row r="27" spans="1:5" hidden="1" x14ac:dyDescent="0.25">
      <c r="A27" s="25"/>
      <c r="B27" s="25"/>
      <c r="C27" s="25"/>
      <c r="D27" s="25"/>
      <c r="E27" s="25"/>
    </row>
    <row r="28" spans="1:5" hidden="1" x14ac:dyDescent="0.25">
      <c r="A28" s="25"/>
      <c r="B28" s="25"/>
      <c r="C28" s="25"/>
      <c r="D28" s="25"/>
      <c r="E28" s="25"/>
    </row>
    <row r="29" spans="1:5" hidden="1" x14ac:dyDescent="0.25">
      <c r="A29" s="25"/>
      <c r="B29" s="25"/>
      <c r="C29" s="25"/>
      <c r="D29" s="25"/>
      <c r="E29" s="25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49" customWidth="1"/>
    <col min="2" max="2" width="71.28515625" style="149" customWidth="1"/>
    <col min="3" max="3" width="24.42578125" style="149" customWidth="1"/>
    <col min="4" max="4" width="3.7109375" style="149" customWidth="1"/>
    <col min="5" max="5" width="9.140625" style="149" customWidth="1"/>
    <col min="6" max="6" width="0" style="149" hidden="1" customWidth="1"/>
    <col min="7" max="16384" width="9.140625" style="149" hidden="1"/>
  </cols>
  <sheetData>
    <row r="1" spans="1:5" x14ac:dyDescent="0.25">
      <c r="A1" s="222" t="str">
        <f>'1. Forside'!A1</f>
        <v>Hedensted Spildevand</v>
      </c>
      <c r="B1" s="25"/>
      <c r="C1" s="25"/>
      <c r="D1" s="25"/>
      <c r="E1" s="25"/>
    </row>
    <row r="2" spans="1:5" x14ac:dyDescent="0.25">
      <c r="A2" s="222" t="str">
        <f>'1. Forside'!A2</f>
        <v>S036</v>
      </c>
      <c r="B2" s="25"/>
      <c r="C2" s="25"/>
      <c r="D2" s="25"/>
      <c r="E2" s="25"/>
    </row>
    <row r="3" spans="1:5" x14ac:dyDescent="0.25">
      <c r="A3" s="25"/>
      <c r="B3" s="25"/>
      <c r="C3" s="25"/>
      <c r="D3" s="25"/>
      <c r="E3" s="25"/>
    </row>
    <row r="4" spans="1:5" ht="22.5" customHeight="1" x14ac:dyDescent="0.25">
      <c r="A4" s="25"/>
      <c r="B4" s="261" t="s">
        <v>121</v>
      </c>
      <c r="C4" s="261"/>
      <c r="D4" s="261"/>
      <c r="E4" s="25"/>
    </row>
    <row r="5" spans="1:5" ht="15.75" customHeight="1" x14ac:dyDescent="0.3">
      <c r="A5" s="25"/>
      <c r="B5" s="197"/>
      <c r="C5" s="25"/>
      <c r="D5" s="25"/>
      <c r="E5" s="25"/>
    </row>
    <row r="6" spans="1:5" ht="27.2" customHeight="1" x14ac:dyDescent="0.3">
      <c r="A6" s="25"/>
      <c r="B6" s="19" t="s">
        <v>161</v>
      </c>
      <c r="C6" s="198"/>
      <c r="D6" s="199"/>
      <c r="E6" s="25"/>
    </row>
    <row r="7" spans="1:5" x14ac:dyDescent="0.25">
      <c r="A7" s="25"/>
      <c r="B7" s="109" t="s">
        <v>162</v>
      </c>
      <c r="C7" s="50">
        <v>1866576</v>
      </c>
      <c r="D7" s="190" t="s">
        <v>0</v>
      </c>
      <c r="E7" s="25"/>
    </row>
    <row r="8" spans="1:5" x14ac:dyDescent="0.25">
      <c r="A8" s="25"/>
      <c r="B8" s="109" t="s">
        <v>163</v>
      </c>
      <c r="C8" s="50">
        <v>634671</v>
      </c>
      <c r="D8" s="190" t="s">
        <v>0</v>
      </c>
      <c r="E8" s="25"/>
    </row>
    <row r="9" spans="1:5" x14ac:dyDescent="0.25">
      <c r="A9" s="25"/>
      <c r="B9" s="53" t="s">
        <v>33</v>
      </c>
      <c r="C9" s="54">
        <f>C7-C8</f>
        <v>1231905</v>
      </c>
      <c r="D9" s="191" t="s">
        <v>0</v>
      </c>
      <c r="E9" s="25"/>
    </row>
    <row r="10" spans="1:5" x14ac:dyDescent="0.25">
      <c r="A10" s="25"/>
      <c r="B10" s="55"/>
      <c r="C10" s="182"/>
      <c r="D10" s="55"/>
      <c r="E10" s="25"/>
    </row>
    <row r="11" spans="1:5" x14ac:dyDescent="0.25">
      <c r="A11" s="25"/>
      <c r="B11" s="55"/>
      <c r="C11" s="182"/>
      <c r="D11" s="55"/>
      <c r="E11" s="25"/>
    </row>
    <row r="12" spans="1:5" ht="27.2" customHeight="1" x14ac:dyDescent="0.3">
      <c r="A12" s="25"/>
      <c r="B12" s="19" t="s">
        <v>167</v>
      </c>
      <c r="C12" s="200"/>
      <c r="D12" s="199"/>
      <c r="E12" s="25"/>
    </row>
    <row r="13" spans="1:5" x14ac:dyDescent="0.25">
      <c r="A13" s="25"/>
      <c r="B13" s="107" t="s">
        <v>164</v>
      </c>
      <c r="C13" s="18">
        <v>932218</v>
      </c>
      <c r="D13" s="152" t="s">
        <v>0</v>
      </c>
      <c r="E13" s="25"/>
    </row>
    <row r="14" spans="1:5" x14ac:dyDescent="0.25">
      <c r="A14" s="25"/>
      <c r="B14" s="107" t="s">
        <v>165</v>
      </c>
      <c r="C14" s="39">
        <v>600000</v>
      </c>
      <c r="D14" s="152" t="s">
        <v>0</v>
      </c>
      <c r="E14" s="25"/>
    </row>
    <row r="15" spans="1:5" x14ac:dyDescent="0.25">
      <c r="A15" s="25"/>
      <c r="B15" s="27" t="s">
        <v>166</v>
      </c>
      <c r="C15" s="54">
        <f>C13-C14</f>
        <v>332218</v>
      </c>
      <c r="D15" s="154" t="s">
        <v>0</v>
      </c>
      <c r="E15" s="25"/>
    </row>
    <row r="16" spans="1:5" x14ac:dyDescent="0.25">
      <c r="A16" s="25"/>
      <c r="B16" s="25"/>
      <c r="C16" s="25"/>
      <c r="D16" s="25"/>
      <c r="E16" s="25"/>
    </row>
    <row r="17" spans="1:5" x14ac:dyDescent="0.25">
      <c r="A17" s="25"/>
      <c r="B17" s="25"/>
      <c r="C17" s="25"/>
      <c r="D17" s="25"/>
      <c r="E17" s="25"/>
    </row>
    <row r="18" spans="1:5" x14ac:dyDescent="0.25">
      <c r="A18" s="25"/>
      <c r="B18" s="25"/>
      <c r="C18" s="25"/>
      <c r="D18" s="25"/>
      <c r="E18" s="25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49" customWidth="1"/>
    <col min="2" max="2" width="62.140625" style="149" customWidth="1"/>
    <col min="3" max="3" width="28" style="149" customWidth="1"/>
    <col min="4" max="4" width="4.42578125" style="149" bestFit="1" customWidth="1"/>
    <col min="5" max="5" width="9.140625" style="149" customWidth="1"/>
    <col min="6" max="16384" width="9.140625" style="149" hidden="1"/>
  </cols>
  <sheetData>
    <row r="1" spans="1:5" x14ac:dyDescent="0.25">
      <c r="A1" s="222" t="str">
        <f>'1. Forside'!A1</f>
        <v>Hedensted Spildevand</v>
      </c>
      <c r="B1" s="25"/>
      <c r="C1" s="25"/>
      <c r="D1" s="25"/>
      <c r="E1" s="25"/>
    </row>
    <row r="2" spans="1:5" x14ac:dyDescent="0.25">
      <c r="A2" s="222" t="str">
        <f>'1. Forside'!A2</f>
        <v>S036</v>
      </c>
      <c r="B2" s="25"/>
      <c r="C2" s="25"/>
      <c r="D2" s="25"/>
      <c r="E2" s="25"/>
    </row>
    <row r="3" spans="1:5" x14ac:dyDescent="0.25">
      <c r="A3" s="25"/>
      <c r="B3" s="25"/>
      <c r="C3" s="25"/>
      <c r="D3" s="25"/>
      <c r="E3" s="25"/>
    </row>
    <row r="4" spans="1:5" ht="24.75" customHeight="1" x14ac:dyDescent="0.25">
      <c r="A4" s="25"/>
      <c r="B4" s="264" t="s">
        <v>120</v>
      </c>
      <c r="C4" s="264"/>
      <c r="D4" s="264"/>
      <c r="E4" s="25"/>
    </row>
    <row r="5" spans="1:5" ht="16.7" customHeight="1" x14ac:dyDescent="0.3">
      <c r="A5" s="25"/>
      <c r="B5" s="187"/>
      <c r="C5" s="55"/>
      <c r="D5" s="188"/>
      <c r="E5" s="25"/>
    </row>
    <row r="6" spans="1:5" ht="26.25" customHeight="1" x14ac:dyDescent="0.25">
      <c r="A6" s="25"/>
      <c r="B6" s="56" t="s">
        <v>18</v>
      </c>
      <c r="C6" s="179"/>
      <c r="D6" s="189"/>
      <c r="E6" s="25"/>
    </row>
    <row r="7" spans="1:5" x14ac:dyDescent="0.25">
      <c r="A7" s="25"/>
      <c r="B7" s="57" t="s">
        <v>46</v>
      </c>
      <c r="C7" s="50">
        <v>-48174728</v>
      </c>
      <c r="D7" s="190" t="s">
        <v>0</v>
      </c>
      <c r="E7" s="25"/>
    </row>
    <row r="8" spans="1:5" x14ac:dyDescent="0.25">
      <c r="A8" s="25"/>
      <c r="B8" s="110" t="s">
        <v>168</v>
      </c>
      <c r="C8" s="50">
        <v>-23680052</v>
      </c>
      <c r="D8" s="190" t="s">
        <v>0</v>
      </c>
      <c r="E8" s="25"/>
    </row>
    <row r="9" spans="1:5" x14ac:dyDescent="0.25">
      <c r="A9" s="25"/>
      <c r="B9" s="58" t="s">
        <v>19</v>
      </c>
      <c r="C9" s="59">
        <f>C7-C8</f>
        <v>-24494676</v>
      </c>
      <c r="D9" s="201" t="s">
        <v>0</v>
      </c>
      <c r="E9" s="25"/>
    </row>
    <row r="10" spans="1:5" x14ac:dyDescent="0.25">
      <c r="A10" s="25"/>
      <c r="B10" s="57" t="s">
        <v>20</v>
      </c>
      <c r="C10" s="50">
        <v>5</v>
      </c>
      <c r="D10" s="190" t="s">
        <v>23</v>
      </c>
      <c r="E10" s="25"/>
    </row>
    <row r="11" spans="1:5" x14ac:dyDescent="0.25">
      <c r="A11" s="25"/>
      <c r="B11" s="53" t="s">
        <v>33</v>
      </c>
      <c r="C11" s="13">
        <f>IF(C7=0,0,C9/C10)</f>
        <v>-4898935.2</v>
      </c>
      <c r="D11" s="191" t="s">
        <v>0</v>
      </c>
      <c r="E11" s="25"/>
    </row>
    <row r="12" spans="1:5" x14ac:dyDescent="0.25">
      <c r="A12" s="25"/>
      <c r="B12" s="25"/>
      <c r="C12" s="25"/>
      <c r="D12" s="25"/>
      <c r="E12" s="25"/>
    </row>
    <row r="13" spans="1:5" x14ac:dyDescent="0.25">
      <c r="A13" s="25"/>
      <c r="B13" s="25"/>
      <c r="C13" s="25"/>
      <c r="D13" s="25"/>
      <c r="E13" s="25"/>
    </row>
    <row r="14" spans="1:5" x14ac:dyDescent="0.25">
      <c r="A14" s="25"/>
      <c r="B14" s="25"/>
      <c r="C14" s="25"/>
      <c r="D14" s="25"/>
      <c r="E14" s="25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topLeftCell="A4" zoomScaleNormal="90" workbookViewId="0"/>
  </sheetViews>
  <sheetFormatPr defaultColWidth="0" defaultRowHeight="12.75" customHeight="1" zeroHeight="1" outlineLevelRow="1" x14ac:dyDescent="0.2"/>
  <cols>
    <col min="1" max="1" width="8.85546875" style="131" customWidth="1"/>
    <col min="2" max="2" width="68.85546875" style="131" customWidth="1"/>
    <col min="3" max="3" width="14.42578125" style="146" customWidth="1"/>
    <col min="4" max="4" width="3.28515625" style="147" customWidth="1"/>
    <col min="5" max="5" width="14.140625" style="148" customWidth="1"/>
    <col min="6" max="6" width="6.28515625" style="147" customWidth="1"/>
    <col min="7" max="7" width="8.85546875" style="131" customWidth="1"/>
    <col min="8" max="9" width="9.140625" style="131" hidden="1" customWidth="1"/>
    <col min="10" max="10" width="0" style="131" hidden="1" customWidth="1"/>
    <col min="11" max="12" width="9.140625" style="131" hidden="1" customWidth="1"/>
    <col min="13" max="13" width="9.42578125" style="131" hidden="1" customWidth="1"/>
    <col min="14" max="14" width="7.85546875" style="131" hidden="1" customWidth="1"/>
    <col min="15" max="15" width="8.140625" style="131" hidden="1" customWidth="1"/>
    <col min="16" max="18" width="0" style="131" hidden="1" customWidth="1"/>
    <col min="19" max="16384" width="9.140625" style="131" hidden="1"/>
  </cols>
  <sheetData>
    <row r="1" spans="1:18" ht="15" customHeight="1" x14ac:dyDescent="0.2">
      <c r="A1" s="1" t="str">
        <f>'1. Forside'!A1</f>
        <v>Hedensted Spildevand</v>
      </c>
      <c r="B1" s="1"/>
      <c r="C1" s="128"/>
      <c r="D1" s="129"/>
      <c r="E1" s="130"/>
      <c r="F1" s="129"/>
      <c r="G1" s="1"/>
    </row>
    <row r="2" spans="1:18" x14ac:dyDescent="0.2">
      <c r="A2" s="1" t="str">
        <f>'1. Forside'!A2</f>
        <v>S036</v>
      </c>
      <c r="B2" s="1"/>
      <c r="C2" s="128"/>
      <c r="D2" s="129"/>
      <c r="E2" s="130"/>
      <c r="F2" s="129"/>
      <c r="G2" s="1"/>
    </row>
    <row r="3" spans="1:18" x14ac:dyDescent="0.2">
      <c r="A3" s="1"/>
      <c r="B3" s="1"/>
      <c r="C3" s="128"/>
      <c r="D3" s="129"/>
      <c r="E3" s="130"/>
      <c r="F3" s="129"/>
      <c r="G3" s="1"/>
    </row>
    <row r="4" spans="1:18" ht="30" customHeight="1" x14ac:dyDescent="0.2">
      <c r="A4" s="1"/>
      <c r="B4" s="261" t="s">
        <v>119</v>
      </c>
      <c r="C4" s="261"/>
      <c r="D4" s="261"/>
      <c r="E4" s="261"/>
      <c r="F4" s="261"/>
      <c r="G4" s="1"/>
      <c r="H4" s="132"/>
      <c r="I4" s="133"/>
      <c r="J4" s="133"/>
      <c r="K4" s="133"/>
      <c r="L4" s="133"/>
      <c r="M4" s="133"/>
      <c r="N4" s="133"/>
      <c r="O4" s="133"/>
      <c r="P4" s="133"/>
      <c r="Q4" s="133"/>
      <c r="R4" s="133"/>
    </row>
    <row r="5" spans="1:18" x14ac:dyDescent="0.2">
      <c r="A5" s="1"/>
      <c r="B5" s="1"/>
      <c r="C5" s="128"/>
      <c r="D5" s="129"/>
      <c r="E5" s="130"/>
      <c r="F5" s="129"/>
      <c r="G5" s="1"/>
      <c r="H5" s="132"/>
      <c r="I5" s="133"/>
      <c r="J5" s="133"/>
      <c r="K5" s="133"/>
      <c r="L5" s="133"/>
      <c r="M5" s="133"/>
      <c r="N5" s="133"/>
      <c r="O5" s="133"/>
      <c r="P5" s="133"/>
      <c r="Q5" s="133"/>
      <c r="R5" s="133"/>
    </row>
    <row r="6" spans="1:18" ht="24.75" customHeight="1" x14ac:dyDescent="0.2">
      <c r="A6" s="1"/>
      <c r="B6" s="19" t="s">
        <v>91</v>
      </c>
      <c r="C6" s="114"/>
      <c r="D6" s="115"/>
      <c r="E6" s="116"/>
      <c r="F6" s="68"/>
      <c r="G6" s="1"/>
      <c r="H6" s="134"/>
    </row>
    <row r="7" spans="1:18" ht="14.1" customHeight="1" x14ac:dyDescent="0.2">
      <c r="A7" s="1"/>
      <c r="B7" s="3" t="s">
        <v>92</v>
      </c>
      <c r="C7" s="117"/>
      <c r="D7" s="118"/>
      <c r="E7" s="10">
        <v>98726217.629473537</v>
      </c>
      <c r="F7" s="113" t="s">
        <v>65</v>
      </c>
      <c r="G7" s="1"/>
      <c r="H7" s="134"/>
    </row>
    <row r="8" spans="1:18" ht="14.1" customHeight="1" x14ac:dyDescent="0.2">
      <c r="A8" s="1"/>
      <c r="B8" s="2" t="s">
        <v>170</v>
      </c>
      <c r="C8" s="15"/>
      <c r="D8" s="80"/>
      <c r="E8" s="81"/>
      <c r="F8" s="82"/>
      <c r="G8" s="1"/>
      <c r="H8" s="134"/>
    </row>
    <row r="9" spans="1:18" ht="14.1" customHeight="1" outlineLevel="1" x14ac:dyDescent="0.2">
      <c r="A9" s="1"/>
      <c r="B9" s="62" t="s">
        <v>94</v>
      </c>
      <c r="C9" s="14">
        <v>49079909</v>
      </c>
      <c r="D9" s="83" t="s">
        <v>0</v>
      </c>
      <c r="E9" s="74"/>
      <c r="F9" s="75"/>
      <c r="G9" s="1"/>
      <c r="H9" s="134"/>
    </row>
    <row r="10" spans="1:18" ht="14.1" customHeight="1" outlineLevel="1" x14ac:dyDescent="0.2">
      <c r="A10" s="1"/>
      <c r="B10" s="62" t="s">
        <v>171</v>
      </c>
      <c r="C10" s="14">
        <v>6407299</v>
      </c>
      <c r="D10" s="83" t="s">
        <v>0</v>
      </c>
      <c r="E10" s="74"/>
      <c r="F10" s="75"/>
      <c r="G10" s="1"/>
      <c r="H10" s="134"/>
    </row>
    <row r="11" spans="1:18" ht="14.1" customHeight="1" outlineLevel="1" x14ac:dyDescent="0.2">
      <c r="A11" s="1"/>
      <c r="B11" s="62" t="s">
        <v>172</v>
      </c>
      <c r="C11" s="14">
        <v>4786071</v>
      </c>
      <c r="D11" s="83" t="s">
        <v>0</v>
      </c>
      <c r="E11" s="74"/>
      <c r="F11" s="75"/>
      <c r="G11" s="1"/>
      <c r="H11" s="134"/>
    </row>
    <row r="12" spans="1:18" ht="14.1" customHeight="1" outlineLevel="1" x14ac:dyDescent="0.2">
      <c r="A12" s="1"/>
      <c r="B12" s="62" t="s">
        <v>173</v>
      </c>
      <c r="C12" s="14">
        <v>1619180</v>
      </c>
      <c r="D12" s="83" t="s">
        <v>0</v>
      </c>
      <c r="E12" s="74"/>
      <c r="F12" s="75"/>
      <c r="G12" s="1"/>
      <c r="H12" s="134"/>
    </row>
    <row r="13" spans="1:18" ht="14.1" customHeight="1" x14ac:dyDescent="0.2">
      <c r="A13" s="1"/>
      <c r="B13" s="67" t="s">
        <v>21</v>
      </c>
      <c r="C13" s="7">
        <f>SUM(C9:C12)</f>
        <v>61892459</v>
      </c>
      <c r="D13" s="78" t="s">
        <v>0</v>
      </c>
      <c r="E13" s="74"/>
      <c r="F13" s="75"/>
      <c r="G13" s="1"/>
      <c r="H13" s="134"/>
    </row>
    <row r="14" spans="1:18" ht="14.1" customHeight="1" outlineLevel="1" x14ac:dyDescent="0.2">
      <c r="A14" s="1"/>
      <c r="B14" s="62" t="s">
        <v>95</v>
      </c>
      <c r="C14" s="207">
        <v>4197094</v>
      </c>
      <c r="D14" s="83" t="s">
        <v>0</v>
      </c>
      <c r="E14" s="74"/>
      <c r="F14" s="75"/>
      <c r="G14" s="1"/>
      <c r="H14" s="134"/>
    </row>
    <row r="15" spans="1:18" ht="14.1" customHeight="1" outlineLevel="1" x14ac:dyDescent="0.2">
      <c r="A15" s="1"/>
      <c r="B15" s="62" t="s">
        <v>96</v>
      </c>
      <c r="C15" s="207">
        <v>47000</v>
      </c>
      <c r="D15" s="83" t="s">
        <v>0</v>
      </c>
      <c r="E15" s="74"/>
      <c r="F15" s="75"/>
      <c r="G15" s="1"/>
      <c r="H15" s="134"/>
    </row>
    <row r="16" spans="1:18" ht="14.1" customHeight="1" outlineLevel="1" x14ac:dyDescent="0.2">
      <c r="A16" s="1"/>
      <c r="B16" s="62" t="s">
        <v>97</v>
      </c>
      <c r="C16" s="207">
        <v>0</v>
      </c>
      <c r="D16" s="83" t="s">
        <v>0</v>
      </c>
      <c r="E16" s="74"/>
      <c r="F16" s="75"/>
      <c r="G16" s="1"/>
      <c r="H16" s="134"/>
      <c r="O16" s="134"/>
    </row>
    <row r="17" spans="1:15" ht="14.1" customHeight="1" x14ac:dyDescent="0.2">
      <c r="A17" s="1"/>
      <c r="B17" s="67" t="s">
        <v>98</v>
      </c>
      <c r="C17" s="7">
        <f>SUM(C14:C16)</f>
        <v>4244094</v>
      </c>
      <c r="D17" s="78" t="s">
        <v>0</v>
      </c>
      <c r="E17" s="74"/>
      <c r="F17" s="75"/>
      <c r="G17" s="1"/>
      <c r="H17" s="134"/>
      <c r="O17" s="134"/>
    </row>
    <row r="18" spans="1:15" ht="14.1" customHeight="1" x14ac:dyDescent="0.2">
      <c r="A18" s="1"/>
      <c r="B18" s="67" t="s">
        <v>24</v>
      </c>
      <c r="C18" s="7">
        <v>0</v>
      </c>
      <c r="D18" s="78" t="s">
        <v>0</v>
      </c>
      <c r="E18" s="74"/>
      <c r="F18" s="75"/>
      <c r="G18" s="1"/>
      <c r="H18" s="134"/>
      <c r="O18" s="134"/>
    </row>
    <row r="19" spans="1:15" ht="13.5" customHeight="1" outlineLevel="1" x14ac:dyDescent="0.2">
      <c r="A19" s="1"/>
      <c r="B19" s="62" t="s">
        <v>99</v>
      </c>
      <c r="C19" s="207">
        <v>-1492072</v>
      </c>
      <c r="D19" s="83" t="s">
        <v>0</v>
      </c>
      <c r="E19" s="74"/>
      <c r="F19" s="75"/>
      <c r="G19" s="1"/>
      <c r="H19" s="134"/>
    </row>
    <row r="20" spans="1:15" ht="14.1" customHeight="1" outlineLevel="1" x14ac:dyDescent="0.2">
      <c r="A20" s="1"/>
      <c r="B20" s="62" t="s">
        <v>100</v>
      </c>
      <c r="C20" s="207">
        <v>-26452147</v>
      </c>
      <c r="D20" s="83" t="s">
        <v>0</v>
      </c>
      <c r="E20" s="74"/>
      <c r="F20" s="75"/>
      <c r="G20" s="1"/>
      <c r="H20" s="134"/>
    </row>
    <row r="21" spans="1:15" ht="14.1" customHeight="1" outlineLevel="1" x14ac:dyDescent="0.2">
      <c r="A21" s="1"/>
      <c r="B21" s="62" t="s">
        <v>101</v>
      </c>
      <c r="C21" s="207">
        <v>-8228410</v>
      </c>
      <c r="D21" s="83" t="s">
        <v>0</v>
      </c>
      <c r="E21" s="74"/>
      <c r="F21" s="75"/>
      <c r="G21" s="1"/>
      <c r="H21" s="134"/>
    </row>
    <row r="22" spans="1:15" ht="14.1" customHeight="1" outlineLevel="1" x14ac:dyDescent="0.2">
      <c r="A22" s="1"/>
      <c r="B22" s="62" t="s">
        <v>102</v>
      </c>
      <c r="C22" s="207">
        <v>0</v>
      </c>
      <c r="D22" s="83" t="s">
        <v>0</v>
      </c>
      <c r="E22" s="74"/>
      <c r="F22" s="75"/>
      <c r="G22" s="1"/>
      <c r="H22" s="134"/>
    </row>
    <row r="23" spans="1:15" outlineLevel="1" x14ac:dyDescent="0.2">
      <c r="A23" s="1"/>
      <c r="B23" s="62" t="s">
        <v>103</v>
      </c>
      <c r="C23" s="207">
        <v>0</v>
      </c>
      <c r="D23" s="83" t="s">
        <v>0</v>
      </c>
      <c r="E23" s="74"/>
      <c r="F23" s="75"/>
      <c r="G23" s="1"/>
      <c r="H23" s="134"/>
    </row>
    <row r="24" spans="1:15" ht="14.1" customHeight="1" outlineLevel="1" x14ac:dyDescent="0.2">
      <c r="A24" s="1"/>
      <c r="B24" s="62" t="s">
        <v>104</v>
      </c>
      <c r="C24" s="207">
        <v>0</v>
      </c>
      <c r="D24" s="83" t="s">
        <v>0</v>
      </c>
      <c r="E24" s="74"/>
      <c r="F24" s="75"/>
      <c r="G24" s="1"/>
      <c r="H24" s="134"/>
    </row>
    <row r="25" spans="1:15" ht="14.1" customHeight="1" outlineLevel="1" x14ac:dyDescent="0.2">
      <c r="A25" s="1"/>
      <c r="B25" s="62" t="s">
        <v>105</v>
      </c>
      <c r="C25" s="207">
        <v>0</v>
      </c>
      <c r="D25" s="83" t="s">
        <v>0</v>
      </c>
      <c r="E25" s="131"/>
      <c r="F25" s="202"/>
      <c r="G25" s="1"/>
      <c r="H25" s="134"/>
    </row>
    <row r="26" spans="1:15" x14ac:dyDescent="0.2">
      <c r="A26" s="1"/>
      <c r="B26" s="67" t="s">
        <v>25</v>
      </c>
      <c r="C26" s="7">
        <f>SUM(C19:C25)</f>
        <v>-36172629</v>
      </c>
      <c r="D26" s="78" t="s">
        <v>0</v>
      </c>
      <c r="E26" s="74"/>
      <c r="F26" s="75"/>
      <c r="G26" s="1"/>
      <c r="H26" s="134"/>
    </row>
    <row r="27" spans="1:15" x14ac:dyDescent="0.2">
      <c r="A27" s="1"/>
      <c r="B27" s="63" t="s">
        <v>26</v>
      </c>
      <c r="C27" s="7">
        <f>C13+C17+C18+C26</f>
        <v>29963924</v>
      </c>
      <c r="D27" s="78" t="s">
        <v>0</v>
      </c>
      <c r="E27" s="10">
        <f>IF(C27&lt;0,0,-C27)</f>
        <v>-29963924</v>
      </c>
      <c r="F27" s="113" t="s">
        <v>65</v>
      </c>
      <c r="G27" s="1"/>
      <c r="H27" s="134"/>
    </row>
    <row r="28" spans="1:15" x14ac:dyDescent="0.2">
      <c r="A28" s="1"/>
      <c r="B28" s="61" t="s">
        <v>27</v>
      </c>
      <c r="C28" s="15"/>
      <c r="D28" s="80"/>
      <c r="E28" s="81"/>
      <c r="F28" s="82"/>
      <c r="G28" s="1"/>
      <c r="H28" s="134"/>
    </row>
    <row r="29" spans="1:15" ht="14.1" customHeight="1" x14ac:dyDescent="0.2">
      <c r="A29" s="1"/>
      <c r="B29" s="64" t="s">
        <v>28</v>
      </c>
      <c r="C29" s="7">
        <v>0</v>
      </c>
      <c r="D29" s="78" t="s">
        <v>0</v>
      </c>
      <c r="E29" s="10">
        <f>-C29</f>
        <v>0</v>
      </c>
      <c r="F29" s="113" t="s">
        <v>65</v>
      </c>
      <c r="G29" s="1"/>
      <c r="H29" s="134"/>
      <c r="M29" s="137"/>
      <c r="N29" s="137"/>
      <c r="O29" s="137"/>
    </row>
    <row r="30" spans="1:15" ht="14.1" customHeight="1" x14ac:dyDescent="0.2">
      <c r="A30" s="1"/>
      <c r="B30" s="61" t="s">
        <v>174</v>
      </c>
      <c r="C30" s="15"/>
      <c r="D30" s="80"/>
      <c r="E30" s="81"/>
      <c r="F30" s="82"/>
      <c r="G30" s="1"/>
      <c r="H30" s="134"/>
      <c r="M30" s="138"/>
      <c r="N30" s="139"/>
      <c r="O30" s="140"/>
    </row>
    <row r="31" spans="1:15" ht="14.1" customHeight="1" x14ac:dyDescent="0.2">
      <c r="A31" s="1"/>
      <c r="B31" s="64" t="s">
        <v>174</v>
      </c>
      <c r="C31" s="208">
        <v>0</v>
      </c>
      <c r="D31" s="78" t="s">
        <v>0</v>
      </c>
      <c r="E31" s="10">
        <f>-C31</f>
        <v>0</v>
      </c>
      <c r="F31" s="113" t="s">
        <v>65</v>
      </c>
      <c r="G31" s="1"/>
      <c r="H31" s="134"/>
      <c r="M31" s="137"/>
      <c r="N31" s="137"/>
      <c r="O31" s="137"/>
    </row>
    <row r="32" spans="1:15" ht="14.1" customHeight="1" x14ac:dyDescent="0.2">
      <c r="A32" s="1"/>
      <c r="B32" s="61" t="s">
        <v>29</v>
      </c>
      <c r="C32" s="15"/>
      <c r="D32" s="80"/>
      <c r="E32" s="81"/>
      <c r="F32" s="82"/>
      <c r="G32" s="1"/>
      <c r="H32" s="134"/>
      <c r="N32" s="137"/>
      <c r="O32" s="137"/>
    </row>
    <row r="33" spans="1:8" ht="27" customHeight="1" x14ac:dyDescent="0.2">
      <c r="A33" s="1"/>
      <c r="B33" s="119" t="s">
        <v>30</v>
      </c>
      <c r="C33" s="207">
        <v>64559877</v>
      </c>
      <c r="D33" s="83" t="s">
        <v>0</v>
      </c>
      <c r="E33" s="74"/>
      <c r="F33" s="75"/>
      <c r="G33" s="1"/>
      <c r="H33" s="134"/>
    </row>
    <row r="34" spans="1:8" ht="14.1" customHeight="1" x14ac:dyDescent="0.2">
      <c r="A34" s="1"/>
      <c r="B34" s="203" t="s">
        <v>89</v>
      </c>
      <c r="C34" s="207">
        <v>0</v>
      </c>
      <c r="D34" s="83" t="s">
        <v>0</v>
      </c>
      <c r="E34" s="74"/>
      <c r="F34" s="75"/>
      <c r="G34" s="1"/>
      <c r="H34" s="134"/>
    </row>
    <row r="35" spans="1:8" ht="25.5" x14ac:dyDescent="0.2">
      <c r="A35" s="1"/>
      <c r="B35" s="62" t="s">
        <v>31</v>
      </c>
      <c r="C35" s="207">
        <v>0</v>
      </c>
      <c r="D35" s="83" t="s">
        <v>0</v>
      </c>
      <c r="E35" s="74"/>
      <c r="F35" s="75"/>
      <c r="G35" s="1"/>
      <c r="H35" s="134"/>
    </row>
    <row r="36" spans="1:8" ht="14.1" customHeight="1" x14ac:dyDescent="0.2">
      <c r="A36" s="1"/>
      <c r="B36" s="63" t="s">
        <v>32</v>
      </c>
      <c r="C36" s="11">
        <f>SUM(C33:C35)</f>
        <v>64559877</v>
      </c>
      <c r="D36" s="78" t="s">
        <v>0</v>
      </c>
      <c r="E36" s="10">
        <f>-C36</f>
        <v>-64559877</v>
      </c>
      <c r="F36" s="113" t="s">
        <v>65</v>
      </c>
      <c r="G36" s="1"/>
      <c r="H36" s="134"/>
    </row>
    <row r="37" spans="1:8" ht="14.1" customHeight="1" x14ac:dyDescent="0.2">
      <c r="A37" s="1"/>
      <c r="B37" s="23" t="s">
        <v>93</v>
      </c>
      <c r="C37" s="98"/>
      <c r="D37" s="80"/>
      <c r="E37" s="20">
        <f>E7+E27+E29+E31+E36</f>
        <v>4202416.6294735372</v>
      </c>
      <c r="F37" s="105" t="s">
        <v>65</v>
      </c>
      <c r="G37" s="1"/>
      <c r="H37" s="134"/>
    </row>
    <row r="38" spans="1:8" ht="14.1" customHeight="1" x14ac:dyDescent="0.2">
      <c r="A38" s="1"/>
      <c r="B38" s="1"/>
      <c r="C38" s="128"/>
      <c r="D38" s="129"/>
      <c r="E38" s="130"/>
      <c r="F38" s="129"/>
      <c r="G38" s="1"/>
      <c r="H38" s="134"/>
    </row>
    <row r="39" spans="1:8" ht="14.1" customHeight="1" x14ac:dyDescent="0.2">
      <c r="A39" s="1"/>
      <c r="B39" s="1"/>
      <c r="C39" s="128"/>
      <c r="D39" s="129"/>
      <c r="E39" s="130"/>
      <c r="F39" s="129"/>
      <c r="G39" s="1"/>
      <c r="H39" s="134"/>
    </row>
    <row r="40" spans="1:8" ht="13.5" customHeight="1" x14ac:dyDescent="0.2">
      <c r="A40" s="1"/>
      <c r="B40" s="1"/>
      <c r="C40" s="128"/>
      <c r="D40" s="129"/>
      <c r="E40" s="130"/>
      <c r="F40" s="129"/>
      <c r="G40" s="1"/>
      <c r="H40" s="134"/>
    </row>
    <row r="41" spans="1:8" x14ac:dyDescent="0.2">
      <c r="A41" s="1"/>
      <c r="B41" s="1"/>
      <c r="C41" s="128"/>
      <c r="D41" s="129"/>
      <c r="E41" s="130"/>
      <c r="F41" s="129"/>
      <c r="G41" s="1"/>
      <c r="H41" s="134"/>
    </row>
    <row r="42" spans="1:8" x14ac:dyDescent="0.2">
      <c r="A42" s="1"/>
      <c r="B42" s="142"/>
      <c r="C42" s="128"/>
      <c r="D42" s="129"/>
      <c r="E42" s="130"/>
      <c r="F42" s="129"/>
      <c r="G42" s="1"/>
      <c r="H42" s="134"/>
    </row>
    <row r="43" spans="1:8" hidden="1" x14ac:dyDescent="0.2">
      <c r="A43" s="134"/>
      <c r="B43" s="134"/>
      <c r="C43" s="143"/>
      <c r="D43" s="144"/>
      <c r="E43" s="145"/>
      <c r="F43" s="144"/>
      <c r="G43" s="134"/>
      <c r="H43" s="134"/>
    </row>
    <row r="44" spans="1:8" hidden="1" x14ac:dyDescent="0.2">
      <c r="A44" s="134"/>
      <c r="B44" s="134"/>
      <c r="C44" s="143"/>
      <c r="D44" s="144"/>
      <c r="E44" s="145"/>
      <c r="F44" s="144"/>
      <c r="G44" s="134"/>
      <c r="H44" s="134"/>
    </row>
    <row r="45" spans="1:8" hidden="1" x14ac:dyDescent="0.2">
      <c r="A45" s="134"/>
      <c r="B45" s="134"/>
      <c r="C45" s="143"/>
      <c r="D45" s="144"/>
      <c r="E45" s="145"/>
      <c r="F45" s="144"/>
      <c r="G45" s="134"/>
      <c r="H45" s="134"/>
    </row>
    <row r="46" spans="1:8" x14ac:dyDescent="0.2">
      <c r="A46" s="1"/>
      <c r="B46" s="142"/>
      <c r="C46" s="128"/>
      <c r="D46" s="129"/>
      <c r="E46" s="130"/>
      <c r="F46" s="129"/>
      <c r="G46" s="1"/>
    </row>
    <row r="47" spans="1:8" ht="12.95" hidden="1" customHeight="1" x14ac:dyDescent="0.2"/>
    <row r="48" spans="1:8" ht="12.95" hidden="1" customHeight="1" x14ac:dyDescent="0.2">
      <c r="C48" s="131"/>
      <c r="D48" s="131"/>
      <c r="E48" s="131"/>
      <c r="F48" s="131"/>
    </row>
    <row r="49" s="131" customFormat="1" hidden="1" x14ac:dyDescent="0.2"/>
    <row r="50" s="131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49" customWidth="1"/>
    <col min="2" max="2" width="59.5703125" style="149" customWidth="1"/>
    <col min="3" max="3" width="15.5703125" style="149" customWidth="1"/>
    <col min="4" max="4" width="4.140625" style="149" customWidth="1"/>
    <col min="5" max="5" width="15.5703125" style="149" customWidth="1"/>
    <col min="6" max="6" width="4.140625" style="149" customWidth="1"/>
    <col min="7" max="7" width="15.5703125" style="149" customWidth="1"/>
    <col min="8" max="8" width="4.140625" style="149" customWidth="1"/>
    <col min="9" max="9" width="15.5703125" style="149" customWidth="1"/>
    <col min="10" max="10" width="4.140625" style="149" customWidth="1"/>
    <col min="11" max="11" width="15.5703125" style="149" customWidth="1"/>
    <col min="12" max="12" width="4.140625" style="149" customWidth="1"/>
    <col min="13" max="13" width="15.5703125" style="149" customWidth="1"/>
    <col min="14" max="14" width="12.7109375" style="149" hidden="1" customWidth="1"/>
    <col min="15" max="15" width="2.7109375" style="149" hidden="1" customWidth="1"/>
    <col min="16" max="16" width="9.140625" style="149" hidden="1" customWidth="1"/>
    <col min="17" max="17" width="4.140625" style="149" hidden="1" customWidth="1"/>
    <col min="18" max="18" width="8.7109375" style="149" hidden="1" customWidth="1"/>
    <col min="19" max="19" width="3.85546875" style="149" hidden="1" customWidth="1"/>
    <col min="20" max="20" width="9.5703125" style="149" hidden="1" customWidth="1"/>
    <col min="21" max="21" width="3.28515625" style="149" hidden="1" customWidth="1"/>
    <col min="22" max="22" width="8.7109375" style="149" hidden="1" customWidth="1"/>
    <col min="23" max="23" width="3.85546875" style="149" hidden="1" customWidth="1"/>
    <col min="24" max="24" width="9.5703125" style="149" hidden="1" customWidth="1"/>
    <col min="25" max="25" width="3.28515625" style="149" hidden="1" customWidth="1"/>
    <col min="26" max="16384" width="0" style="149" hidden="1"/>
  </cols>
  <sheetData>
    <row r="1" spans="1:13" x14ac:dyDescent="0.25">
      <c r="A1" s="222" t="str">
        <f>'1. Forside'!A1</f>
        <v>Hedensted Spildevand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</row>
    <row r="2" spans="1:13" x14ac:dyDescent="0.25">
      <c r="A2" s="222" t="str">
        <f>'1. Forside'!A2</f>
        <v>S036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3" x14ac:dyDescent="0.2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</row>
    <row r="4" spans="1:13" ht="20.25" x14ac:dyDescent="0.25">
      <c r="A4" s="25"/>
      <c r="B4" s="261" t="s">
        <v>169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09"/>
    </row>
    <row r="5" spans="1:13" x14ac:dyDescent="0.25">
      <c r="A5" s="25"/>
      <c r="B5" s="1"/>
      <c r="C5" s="1"/>
      <c r="D5" s="1"/>
      <c r="E5" s="1"/>
      <c r="F5" s="25"/>
      <c r="G5" s="25"/>
      <c r="H5" s="25"/>
      <c r="I5" s="25"/>
      <c r="J5" s="25"/>
      <c r="K5" s="25"/>
      <c r="L5" s="25"/>
      <c r="M5" s="25"/>
    </row>
    <row r="6" spans="1:13" x14ac:dyDescent="0.25">
      <c r="A6" s="25"/>
      <c r="B6" s="204"/>
      <c r="C6" s="204">
        <v>2012</v>
      </c>
      <c r="D6" s="93"/>
      <c r="E6" s="204">
        <v>2013</v>
      </c>
      <c r="F6" s="204"/>
      <c r="G6" s="204">
        <v>2014</v>
      </c>
      <c r="H6" s="204"/>
      <c r="I6" s="204">
        <v>2015</v>
      </c>
      <c r="J6" s="204"/>
      <c r="K6" s="204">
        <v>2016</v>
      </c>
      <c r="L6" s="204"/>
      <c r="M6" s="25"/>
    </row>
    <row r="7" spans="1:13" x14ac:dyDescent="0.25">
      <c r="A7" s="25"/>
      <c r="B7" s="57" t="s">
        <v>48</v>
      </c>
      <c r="C7" s="60">
        <v>0</v>
      </c>
      <c r="D7" s="223" t="s">
        <v>0</v>
      </c>
      <c r="E7" s="224">
        <v>0</v>
      </c>
      <c r="F7" s="223" t="s">
        <v>0</v>
      </c>
      <c r="G7" s="224">
        <v>1791266</v>
      </c>
      <c r="H7" s="223" t="s">
        <v>0</v>
      </c>
      <c r="I7" s="224"/>
      <c r="J7" s="223" t="s">
        <v>0</v>
      </c>
      <c r="K7" s="224"/>
      <c r="L7" s="223" t="s">
        <v>0</v>
      </c>
      <c r="M7" s="25"/>
    </row>
    <row r="8" spans="1:13" x14ac:dyDescent="0.25">
      <c r="A8" s="25"/>
      <c r="B8" s="57" t="s">
        <v>74</v>
      </c>
      <c r="C8" s="225">
        <v>0</v>
      </c>
      <c r="D8" s="223" t="s">
        <v>0</v>
      </c>
      <c r="E8" s="225">
        <v>0</v>
      </c>
      <c r="F8" s="223" t="s">
        <v>0</v>
      </c>
      <c r="G8" s="225">
        <v>0</v>
      </c>
      <c r="H8" s="223" t="s">
        <v>0</v>
      </c>
      <c r="I8" s="224"/>
      <c r="J8" s="223" t="s">
        <v>0</v>
      </c>
      <c r="K8" s="224"/>
      <c r="L8" s="223" t="s">
        <v>0</v>
      </c>
      <c r="M8" s="25"/>
    </row>
    <row r="9" spans="1:13" x14ac:dyDescent="0.25">
      <c r="A9" s="25"/>
      <c r="B9" s="57" t="s">
        <v>73</v>
      </c>
      <c r="C9" s="225">
        <v>0</v>
      </c>
      <c r="D9" s="223" t="s">
        <v>0</v>
      </c>
      <c r="E9" s="225">
        <v>0</v>
      </c>
      <c r="F9" s="223" t="s">
        <v>0</v>
      </c>
      <c r="G9" s="225">
        <v>0</v>
      </c>
      <c r="H9" s="223" t="s">
        <v>0</v>
      </c>
      <c r="I9" s="224"/>
      <c r="J9" s="223" t="s">
        <v>0</v>
      </c>
      <c r="K9" s="224"/>
      <c r="L9" s="223" t="s">
        <v>0</v>
      </c>
      <c r="M9" s="25"/>
    </row>
    <row r="10" spans="1:13" x14ac:dyDescent="0.25">
      <c r="A10" s="25"/>
      <c r="B10" s="205" t="s">
        <v>56</v>
      </c>
      <c r="C10" s="60">
        <v>0</v>
      </c>
      <c r="D10" s="223" t="s">
        <v>0</v>
      </c>
      <c r="E10" s="60">
        <v>0</v>
      </c>
      <c r="F10" s="223" t="s">
        <v>0</v>
      </c>
      <c r="G10" s="60">
        <v>0</v>
      </c>
      <c r="H10" s="223" t="s">
        <v>0</v>
      </c>
      <c r="I10" s="60"/>
      <c r="J10" s="223" t="s">
        <v>0</v>
      </c>
      <c r="K10" s="226">
        <f>IF(C11&gt;SUM(E8:I9),C11-SUM(E8:I9),0)*-1</f>
        <v>0</v>
      </c>
      <c r="L10" s="223" t="s">
        <v>0</v>
      </c>
      <c r="M10" s="25"/>
    </row>
    <row r="11" spans="1:13" x14ac:dyDescent="0.25">
      <c r="A11" s="25"/>
      <c r="B11" s="27" t="s">
        <v>47</v>
      </c>
      <c r="C11" s="54">
        <f>C7-C8-C9</f>
        <v>0</v>
      </c>
      <c r="D11" s="227" t="s">
        <v>0</v>
      </c>
      <c r="E11" s="54">
        <f>C11+E7-E8-E9</f>
        <v>0</v>
      </c>
      <c r="F11" s="227" t="s">
        <v>0</v>
      </c>
      <c r="G11" s="54">
        <f>E11+G7-G8-G9</f>
        <v>1791266</v>
      </c>
      <c r="H11" s="227" t="s">
        <v>0</v>
      </c>
      <c r="I11" s="54">
        <f>G11+I7-I8-I9</f>
        <v>1791266</v>
      </c>
      <c r="J11" s="227" t="s">
        <v>0</v>
      </c>
      <c r="K11" s="54">
        <f>K7-K8-K9+K10+I11</f>
        <v>1791266</v>
      </c>
      <c r="L11" s="227" t="s">
        <v>0</v>
      </c>
      <c r="M11" s="25"/>
    </row>
    <row r="12" spans="1:13" x14ac:dyDescent="0.25">
      <c r="A12" s="25"/>
      <c r="B12" s="1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x14ac:dyDescent="0.25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13" x14ac:dyDescent="0.25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1"/>
  <sheetViews>
    <sheetView view="pageLayout" zoomScaleNormal="90" workbookViewId="0"/>
  </sheetViews>
  <sheetFormatPr defaultColWidth="0" defaultRowHeight="12.75" zeroHeight="1" x14ac:dyDescent="0.2"/>
  <cols>
    <col min="1" max="1" width="8.85546875" style="131" customWidth="1"/>
    <col min="2" max="2" width="68.85546875" style="131" customWidth="1"/>
    <col min="3" max="3" width="14.42578125" style="146" customWidth="1"/>
    <col min="4" max="4" width="3.28515625" style="147" customWidth="1"/>
    <col min="5" max="5" width="14.140625" style="148" customWidth="1"/>
    <col min="6" max="6" width="6.28515625" style="147" customWidth="1"/>
    <col min="7" max="7" width="8.85546875" style="131" customWidth="1"/>
    <col min="8" max="9" width="9.140625" style="131" hidden="1" customWidth="1"/>
    <col min="10" max="10" width="0" style="131" hidden="1" customWidth="1"/>
    <col min="11" max="12" width="9.140625" style="131" hidden="1" customWidth="1"/>
    <col min="13" max="13" width="9.42578125" style="131" hidden="1" customWidth="1"/>
    <col min="14" max="14" width="7.85546875" style="131" hidden="1" customWidth="1"/>
    <col min="15" max="15" width="8.140625" style="131" hidden="1" customWidth="1"/>
    <col min="16" max="18" width="0" style="131" hidden="1" customWidth="1"/>
    <col min="19" max="16384" width="9.140625" style="131" hidden="1"/>
  </cols>
  <sheetData>
    <row r="1" spans="1:18" ht="15" customHeight="1" x14ac:dyDescent="0.2">
      <c r="A1" s="1" t="str">
        <f>'1. Forside'!A1</f>
        <v>Hedensted Spildevand</v>
      </c>
      <c r="B1" s="1"/>
      <c r="C1" s="128"/>
      <c r="D1" s="129"/>
      <c r="E1" s="130"/>
      <c r="F1" s="129"/>
      <c r="G1" s="1"/>
    </row>
    <row r="2" spans="1:18" x14ac:dyDescent="0.2">
      <c r="A2" s="1" t="str">
        <f>'1. Forside'!A2</f>
        <v>S036</v>
      </c>
      <c r="B2" s="1"/>
      <c r="C2" s="128"/>
      <c r="D2" s="129"/>
      <c r="E2" s="130"/>
      <c r="F2" s="129"/>
      <c r="G2" s="1"/>
    </row>
    <row r="3" spans="1:18" ht="12.95" x14ac:dyDescent="0.2">
      <c r="A3" s="1"/>
      <c r="B3" s="1"/>
      <c r="C3" s="128"/>
      <c r="D3" s="129"/>
      <c r="E3" s="130"/>
      <c r="F3" s="129"/>
      <c r="G3" s="1"/>
    </row>
    <row r="4" spans="1:18" ht="30" customHeight="1" x14ac:dyDescent="0.2">
      <c r="A4" s="1"/>
      <c r="B4" s="261" t="s">
        <v>106</v>
      </c>
      <c r="C4" s="261"/>
      <c r="D4" s="261"/>
      <c r="E4" s="261"/>
      <c r="F4" s="261"/>
      <c r="G4" s="1"/>
      <c r="H4" s="132"/>
      <c r="I4" s="133"/>
      <c r="J4" s="133"/>
      <c r="K4" s="133"/>
      <c r="L4" s="133"/>
      <c r="M4" s="133"/>
      <c r="N4" s="133"/>
      <c r="O4" s="133"/>
      <c r="P4" s="133"/>
      <c r="Q4" s="133"/>
      <c r="R4" s="133"/>
    </row>
    <row r="5" spans="1:18" ht="12.95" x14ac:dyDescent="0.2">
      <c r="A5" s="1"/>
      <c r="B5" s="1"/>
      <c r="C5" s="128"/>
      <c r="D5" s="129"/>
      <c r="E5" s="130"/>
      <c r="F5" s="129"/>
      <c r="G5" s="1"/>
      <c r="H5" s="132"/>
      <c r="I5" s="133"/>
      <c r="J5" s="133"/>
      <c r="K5" s="133"/>
      <c r="L5" s="133"/>
      <c r="M5" s="133"/>
      <c r="N5" s="133"/>
      <c r="O5" s="133"/>
      <c r="P5" s="133"/>
      <c r="Q5" s="133"/>
      <c r="R5" s="133"/>
    </row>
    <row r="6" spans="1:18" ht="14.1" customHeight="1" x14ac:dyDescent="0.2">
      <c r="A6" s="1"/>
      <c r="B6" s="2" t="s">
        <v>2</v>
      </c>
      <c r="C6" s="17"/>
      <c r="D6" s="68"/>
      <c r="E6" s="69"/>
      <c r="F6" s="70"/>
      <c r="G6" s="1"/>
      <c r="H6" s="134"/>
    </row>
    <row r="7" spans="1:18" ht="14.1" customHeight="1" x14ac:dyDescent="0.2">
      <c r="A7" s="1"/>
      <c r="B7" s="4" t="s">
        <v>108</v>
      </c>
      <c r="C7" s="14">
        <f>IF('3. Driftsomkostninger'!C14=0,'3. Driftsomkostninger'!C24,'3. Driftsomkostninger'!C24+'3. Driftsomkostninger'!C13)</f>
        <v>28586192.438099384</v>
      </c>
      <c r="D7" s="71" t="s">
        <v>0</v>
      </c>
      <c r="E7" s="72"/>
      <c r="F7" s="73"/>
      <c r="G7" s="1"/>
      <c r="H7" s="134"/>
    </row>
    <row r="8" spans="1:18" ht="14.1" customHeight="1" x14ac:dyDescent="0.2">
      <c r="A8" s="1"/>
      <c r="B8" s="4" t="s">
        <v>3</v>
      </c>
      <c r="C8" s="14">
        <f>-'3. Driftsomkostninger'!C14</f>
        <v>0</v>
      </c>
      <c r="D8" s="71" t="s">
        <v>0</v>
      </c>
      <c r="E8" s="74"/>
      <c r="F8" s="75"/>
      <c r="G8" s="1"/>
      <c r="H8" s="134"/>
    </row>
    <row r="9" spans="1:18" ht="14.1" customHeight="1" x14ac:dyDescent="0.2">
      <c r="A9" s="1"/>
      <c r="B9" s="4" t="s">
        <v>109</v>
      </c>
      <c r="C9" s="14">
        <f>'3. Driftsomkostninger'!C26</f>
        <v>-108627.53126477766</v>
      </c>
      <c r="D9" s="71" t="s">
        <v>0</v>
      </c>
      <c r="E9" s="74"/>
      <c r="F9" s="75"/>
      <c r="G9" s="1"/>
      <c r="H9" s="134"/>
    </row>
    <row r="10" spans="1:18" ht="14.1" customHeight="1" x14ac:dyDescent="0.2">
      <c r="A10" s="1"/>
      <c r="B10" s="4" t="s">
        <v>16</v>
      </c>
      <c r="C10" s="14">
        <f>'4. Benchmarking'!C9</f>
        <v>0</v>
      </c>
      <c r="D10" s="71" t="s">
        <v>0</v>
      </c>
      <c r="E10" s="74"/>
      <c r="F10" s="75"/>
      <c r="G10" s="1"/>
      <c r="H10" s="134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1" t="s">
        <v>0</v>
      </c>
      <c r="E11" s="74"/>
      <c r="F11" s="75"/>
      <c r="G11" s="1"/>
      <c r="H11" s="134"/>
    </row>
    <row r="12" spans="1:18" ht="14.1" customHeight="1" x14ac:dyDescent="0.2">
      <c r="A12" s="1"/>
      <c r="B12" s="4" t="s">
        <v>6</v>
      </c>
      <c r="C12" s="14">
        <f>-'4. Benchmarking'!C20</f>
        <v>0</v>
      </c>
      <c r="D12" s="71" t="s">
        <v>0</v>
      </c>
      <c r="E12" s="74"/>
      <c r="F12" s="75"/>
      <c r="G12" s="1"/>
      <c r="H12" s="134"/>
    </row>
    <row r="13" spans="1:18" ht="14.1" customHeight="1" x14ac:dyDescent="0.2">
      <c r="A13" s="1"/>
      <c r="B13" s="4" t="s">
        <v>231</v>
      </c>
      <c r="C13" s="14">
        <v>950000</v>
      </c>
      <c r="D13" s="71" t="s">
        <v>0</v>
      </c>
      <c r="E13" s="76"/>
      <c r="F13" s="77"/>
      <c r="G13" s="1"/>
      <c r="H13" s="134"/>
    </row>
    <row r="14" spans="1:18" ht="14.1" customHeight="1" x14ac:dyDescent="0.2">
      <c r="A14" s="1"/>
      <c r="B14" s="3" t="s">
        <v>7</v>
      </c>
      <c r="C14" s="7">
        <f>SUM(C7:C13)</f>
        <v>29427564.906834606</v>
      </c>
      <c r="D14" s="78" t="s">
        <v>0</v>
      </c>
      <c r="E14" s="6">
        <f>C14</f>
        <v>29427564.906834606</v>
      </c>
      <c r="F14" s="79" t="s">
        <v>65</v>
      </c>
      <c r="G14" s="1"/>
      <c r="H14" s="134"/>
    </row>
    <row r="15" spans="1:18" ht="14.1" customHeight="1" x14ac:dyDescent="0.2">
      <c r="A15" s="1"/>
      <c r="B15" s="2" t="s">
        <v>8</v>
      </c>
      <c r="C15" s="15"/>
      <c r="D15" s="80"/>
      <c r="E15" s="81"/>
      <c r="F15" s="82"/>
      <c r="G15" s="1"/>
      <c r="H15" s="134"/>
    </row>
    <row r="16" spans="1:18" ht="14.1" customHeight="1" x14ac:dyDescent="0.2">
      <c r="A16" s="1"/>
      <c r="B16" s="4" t="s">
        <v>234</v>
      </c>
      <c r="C16" s="14">
        <f>'5. Historiske investeringer'!C9</f>
        <v>48800838</v>
      </c>
      <c r="D16" s="83" t="s">
        <v>0</v>
      </c>
      <c r="E16" s="84"/>
      <c r="F16" s="85"/>
      <c r="G16" s="1"/>
      <c r="H16" s="134"/>
    </row>
    <row r="17" spans="1:15" ht="14.1" customHeight="1" x14ac:dyDescent="0.2">
      <c r="A17" s="1"/>
      <c r="B17" s="4" t="s">
        <v>110</v>
      </c>
      <c r="C17" s="14">
        <f>'6. Gennemførte investeringer'!F53</f>
        <v>9531847.033433333</v>
      </c>
      <c r="D17" s="83" t="s">
        <v>0</v>
      </c>
      <c r="E17" s="86"/>
      <c r="F17" s="87"/>
      <c r="G17" s="1"/>
      <c r="H17" s="134"/>
      <c r="O17" s="134"/>
    </row>
    <row r="18" spans="1:15" ht="14.1" customHeight="1" x14ac:dyDescent="0.2">
      <c r="A18" s="1"/>
      <c r="B18" s="4" t="s">
        <v>111</v>
      </c>
      <c r="C18" s="14">
        <f>'7. Korrektion investeringer'!C10</f>
        <v>1263975.4335333328</v>
      </c>
      <c r="D18" s="83" t="s">
        <v>0</v>
      </c>
      <c r="E18" s="86"/>
      <c r="F18" s="87"/>
      <c r="G18" s="1"/>
      <c r="H18" s="134"/>
      <c r="O18" s="134"/>
    </row>
    <row r="19" spans="1:15" ht="14.1" customHeight="1" x14ac:dyDescent="0.2">
      <c r="A19" s="1"/>
      <c r="B19" s="4" t="s">
        <v>112</v>
      </c>
      <c r="C19" s="14">
        <f>'8. Planlagte investeringer'!F67</f>
        <v>1243160</v>
      </c>
      <c r="D19" s="83" t="s">
        <v>0</v>
      </c>
      <c r="E19" s="86"/>
      <c r="F19" s="87"/>
      <c r="G19" s="1"/>
      <c r="H19" s="134"/>
      <c r="O19" s="134"/>
    </row>
    <row r="20" spans="1:15" ht="13.5" customHeight="1" x14ac:dyDescent="0.2">
      <c r="A20" s="1"/>
      <c r="B20" s="3" t="s">
        <v>21</v>
      </c>
      <c r="C20" s="9">
        <f>SUM(C16:C19)</f>
        <v>60839820.466966666</v>
      </c>
      <c r="D20" s="78" t="s">
        <v>0</v>
      </c>
      <c r="E20" s="8">
        <f>C20</f>
        <v>60839820.466966666</v>
      </c>
      <c r="F20" s="88" t="s">
        <v>65</v>
      </c>
      <c r="G20" s="1"/>
      <c r="H20" s="134"/>
    </row>
    <row r="21" spans="1:15" ht="14.1" customHeight="1" x14ac:dyDescent="0.2">
      <c r="A21" s="1"/>
      <c r="B21" s="2" t="s">
        <v>9</v>
      </c>
      <c r="C21" s="15"/>
      <c r="D21" s="80"/>
      <c r="E21" s="89"/>
      <c r="F21" s="90"/>
      <c r="G21" s="1"/>
      <c r="H21" s="134"/>
    </row>
    <row r="22" spans="1:15" ht="14.1" customHeight="1" x14ac:dyDescent="0.2">
      <c r="A22" s="1"/>
      <c r="B22" s="4" t="s">
        <v>145</v>
      </c>
      <c r="C22" s="14">
        <f>'9. 1-1 omkostninger'!C11</f>
        <v>1510000</v>
      </c>
      <c r="D22" s="71" t="s">
        <v>0</v>
      </c>
      <c r="E22" s="84"/>
      <c r="F22" s="85"/>
      <c r="G22" s="1"/>
      <c r="H22" s="134"/>
    </row>
    <row r="23" spans="1:15" ht="25.5" x14ac:dyDescent="0.2">
      <c r="A23" s="1"/>
      <c r="B23" s="4" t="s">
        <v>185</v>
      </c>
      <c r="C23" s="14">
        <f>'9. 1-1 omkostninger'!C17</f>
        <v>110000</v>
      </c>
      <c r="D23" s="71" t="s">
        <v>0</v>
      </c>
      <c r="E23" s="86"/>
      <c r="F23" s="87"/>
      <c r="G23" s="1"/>
      <c r="H23" s="134"/>
    </row>
    <row r="24" spans="1:15" ht="14.1" customHeight="1" x14ac:dyDescent="0.2">
      <c r="A24" s="1"/>
      <c r="B24" s="4" t="s">
        <v>113</v>
      </c>
      <c r="C24" s="14">
        <f>'9. 1-1 omkostninger'!C23</f>
        <v>374880.70999999996</v>
      </c>
      <c r="D24" s="71" t="s">
        <v>0</v>
      </c>
      <c r="E24" s="86"/>
      <c r="F24" s="87"/>
      <c r="G24" s="1"/>
      <c r="H24" s="134"/>
    </row>
    <row r="25" spans="1:15" ht="14.1" customHeight="1" x14ac:dyDescent="0.2">
      <c r="A25" s="1"/>
      <c r="B25" s="4" t="s">
        <v>151</v>
      </c>
      <c r="C25" s="14">
        <f>'10. Miljø- og servicemål'!C9</f>
        <v>3371875</v>
      </c>
      <c r="D25" s="71" t="s">
        <v>0</v>
      </c>
      <c r="E25" s="86"/>
      <c r="F25" s="87"/>
      <c r="G25" s="1"/>
      <c r="H25" s="134"/>
    </row>
    <row r="26" spans="1:15" x14ac:dyDescent="0.2">
      <c r="A26" s="1"/>
      <c r="B26" s="4" t="s">
        <v>114</v>
      </c>
      <c r="C26" s="14">
        <f>'10. Miljø- og servicemål'!C15</f>
        <v>1690064</v>
      </c>
      <c r="D26" s="71" t="s">
        <v>0</v>
      </c>
      <c r="E26" s="86"/>
      <c r="F26" s="87"/>
      <c r="G26" s="1"/>
      <c r="H26" s="134"/>
    </row>
    <row r="27" spans="1:15" ht="25.5" x14ac:dyDescent="0.2">
      <c r="A27" s="1"/>
      <c r="B27" s="4" t="s">
        <v>186</v>
      </c>
      <c r="C27" s="14">
        <f>'11. Klimatilpasning'!C9</f>
        <v>0</v>
      </c>
      <c r="D27" s="135" t="s">
        <v>0</v>
      </c>
      <c r="E27" s="86"/>
      <c r="F27" s="136"/>
      <c r="G27" s="1"/>
      <c r="H27" s="134"/>
    </row>
    <row r="28" spans="1:15" ht="25.5" x14ac:dyDescent="0.2">
      <c r="A28" s="1"/>
      <c r="B28" s="4" t="s">
        <v>187</v>
      </c>
      <c r="C28" s="14">
        <f>'11. Klimatilpasning'!C15</f>
        <v>0</v>
      </c>
      <c r="D28" s="135" t="s">
        <v>0</v>
      </c>
      <c r="E28" s="86"/>
      <c r="F28" s="136"/>
      <c r="G28" s="1"/>
      <c r="H28" s="134"/>
    </row>
    <row r="29" spans="1:15" ht="14.1" customHeight="1" x14ac:dyDescent="0.2">
      <c r="A29" s="1"/>
      <c r="B29" s="4" t="s">
        <v>188</v>
      </c>
      <c r="C29" s="14">
        <f>'12. Nettofinansielle poster'!C9</f>
        <v>1231905</v>
      </c>
      <c r="D29" s="71" t="s">
        <v>0</v>
      </c>
      <c r="E29" s="86"/>
      <c r="F29" s="87"/>
      <c r="G29" s="1"/>
      <c r="H29" s="134"/>
      <c r="M29" s="137"/>
      <c r="N29" s="137"/>
      <c r="O29" s="137"/>
    </row>
    <row r="30" spans="1:15" ht="14.1" customHeight="1" x14ac:dyDescent="0.2">
      <c r="A30" s="1"/>
      <c r="B30" s="4" t="s">
        <v>115</v>
      </c>
      <c r="C30" s="14">
        <f>'12. Nettofinansielle poster'!C15</f>
        <v>332218</v>
      </c>
      <c r="D30" s="71" t="s">
        <v>0</v>
      </c>
      <c r="E30" s="91"/>
      <c r="F30" s="92"/>
      <c r="G30" s="1"/>
      <c r="H30" s="134"/>
      <c r="M30" s="138"/>
      <c r="N30" s="139"/>
      <c r="O30" s="140"/>
    </row>
    <row r="31" spans="1:15" ht="14.1" customHeight="1" x14ac:dyDescent="0.2">
      <c r="A31" s="1"/>
      <c r="B31" s="3" t="s">
        <v>14</v>
      </c>
      <c r="C31" s="7">
        <f>SUM(C22:C30)</f>
        <v>8620942.7100000009</v>
      </c>
      <c r="D31" s="78" t="s">
        <v>0</v>
      </c>
      <c r="E31" s="6">
        <f>C31</f>
        <v>8620942.7100000009</v>
      </c>
      <c r="F31" s="79" t="s">
        <v>65</v>
      </c>
      <c r="G31" s="1"/>
      <c r="H31" s="134"/>
      <c r="M31" s="137"/>
      <c r="N31" s="137"/>
      <c r="O31" s="137"/>
    </row>
    <row r="32" spans="1:15" ht="14.1" customHeight="1" x14ac:dyDescent="0.2">
      <c r="A32" s="1"/>
      <c r="B32" s="2" t="s">
        <v>44</v>
      </c>
      <c r="C32" s="16"/>
      <c r="D32" s="93"/>
      <c r="E32" s="94"/>
      <c r="F32" s="95"/>
      <c r="G32" s="1"/>
      <c r="H32" s="134"/>
      <c r="N32" s="137"/>
      <c r="O32" s="137"/>
    </row>
    <row r="33" spans="1:8" ht="14.1" customHeight="1" x14ac:dyDescent="0.2">
      <c r="A33" s="1"/>
      <c r="B33" s="3" t="s">
        <v>18</v>
      </c>
      <c r="C33" s="9">
        <f>'13. Over- eller underdækning'!C11</f>
        <v>-4898935.2</v>
      </c>
      <c r="D33" s="78" t="s">
        <v>0</v>
      </c>
      <c r="E33" s="10">
        <f>C33</f>
        <v>-4898935.2</v>
      </c>
      <c r="F33" s="79" t="s">
        <v>65</v>
      </c>
      <c r="G33" s="1"/>
      <c r="H33" s="134"/>
    </row>
    <row r="34" spans="1:8" ht="14.1" customHeight="1" x14ac:dyDescent="0.2">
      <c r="A34" s="1"/>
      <c r="B34" s="5" t="s">
        <v>10</v>
      </c>
      <c r="C34" s="274"/>
      <c r="D34" s="96"/>
      <c r="E34" s="81"/>
      <c r="F34" s="97"/>
      <c r="G34" s="1"/>
      <c r="H34" s="134"/>
    </row>
    <row r="35" spans="1:8" ht="14.1" customHeight="1" x14ac:dyDescent="0.2">
      <c r="A35" s="1"/>
      <c r="B35" s="3" t="s">
        <v>190</v>
      </c>
      <c r="C35" s="11">
        <f>'14. Kontrol med indtægtsrammen'!E37</f>
        <v>4202416.6294735372</v>
      </c>
      <c r="D35" s="78" t="s">
        <v>0</v>
      </c>
      <c r="E35" s="12">
        <f>C35</f>
        <v>4202416.6294735372</v>
      </c>
      <c r="F35" s="79" t="s">
        <v>65</v>
      </c>
      <c r="G35" s="1"/>
      <c r="H35" s="134"/>
    </row>
    <row r="36" spans="1:8" ht="14.1" customHeight="1" x14ac:dyDescent="0.2">
      <c r="A36" s="1"/>
      <c r="B36" s="2" t="s">
        <v>11</v>
      </c>
      <c r="C36" s="98"/>
      <c r="D36" s="80"/>
      <c r="E36" s="81"/>
      <c r="F36" s="82"/>
      <c r="G36" s="1"/>
      <c r="H36" s="134"/>
    </row>
    <row r="37" spans="1:8" ht="14.1" customHeight="1" x14ac:dyDescent="0.2">
      <c r="A37" s="1"/>
      <c r="B37" s="112" t="s">
        <v>116</v>
      </c>
      <c r="C37" s="11"/>
      <c r="D37" s="99"/>
      <c r="E37" s="10">
        <f>E14+E20+E31+E33+E35</f>
        <v>98191809.513274804</v>
      </c>
      <c r="F37" s="79" t="s">
        <v>65</v>
      </c>
      <c r="G37" s="1"/>
      <c r="H37" s="134"/>
    </row>
    <row r="38" spans="1:8" ht="14.1" customHeight="1" x14ac:dyDescent="0.2">
      <c r="A38" s="1"/>
      <c r="B38" s="111" t="s">
        <v>117</v>
      </c>
      <c r="C38" s="100"/>
      <c r="D38" s="101"/>
      <c r="E38" s="141">
        <v>1800054</v>
      </c>
      <c r="F38" s="102" t="s">
        <v>66</v>
      </c>
      <c r="G38" s="1"/>
      <c r="H38" s="134"/>
    </row>
    <row r="39" spans="1:8" ht="14.1" customHeight="1" x14ac:dyDescent="0.2">
      <c r="A39" s="1"/>
      <c r="B39" s="2" t="s">
        <v>118</v>
      </c>
      <c r="C39" s="103"/>
      <c r="D39" s="104"/>
      <c r="E39" s="66">
        <f>E37/E38</f>
        <v>54.549368804088544</v>
      </c>
      <c r="F39" s="105" t="s">
        <v>67</v>
      </c>
      <c r="G39" s="1"/>
      <c r="H39" s="134"/>
    </row>
    <row r="40" spans="1:8" x14ac:dyDescent="0.2">
      <c r="A40" s="1"/>
      <c r="B40" s="1"/>
      <c r="C40" s="128"/>
      <c r="D40" s="129"/>
      <c r="E40" s="130"/>
      <c r="F40" s="129"/>
      <c r="G40" s="1"/>
      <c r="H40" s="134"/>
    </row>
    <row r="41" spans="1:8" x14ac:dyDescent="0.2">
      <c r="A41" s="1"/>
      <c r="B41" s="142"/>
      <c r="C41" s="128"/>
      <c r="D41" s="129"/>
      <c r="E41" s="130"/>
      <c r="F41" s="129"/>
      <c r="G41" s="1"/>
      <c r="H41" s="134"/>
    </row>
    <row r="42" spans="1:8" ht="12.95" hidden="1" x14ac:dyDescent="0.2">
      <c r="A42" s="134"/>
      <c r="B42" s="134"/>
      <c r="C42" s="143"/>
      <c r="D42" s="144"/>
      <c r="E42" s="145"/>
      <c r="F42" s="144"/>
      <c r="G42" s="134"/>
      <c r="H42" s="134"/>
    </row>
    <row r="43" spans="1:8" ht="12.95" hidden="1" x14ac:dyDescent="0.2">
      <c r="A43" s="134"/>
      <c r="B43" s="134"/>
      <c r="C43" s="143"/>
      <c r="D43" s="144"/>
      <c r="E43" s="145"/>
      <c r="F43" s="144"/>
      <c r="G43" s="134"/>
      <c r="H43" s="134"/>
    </row>
    <row r="44" spans="1:8" ht="12.95" hidden="1" x14ac:dyDescent="0.2">
      <c r="A44" s="134"/>
      <c r="B44" s="134"/>
      <c r="C44" s="143"/>
      <c r="D44" s="144"/>
      <c r="E44" s="145"/>
      <c r="F44" s="144"/>
      <c r="G44" s="134"/>
      <c r="H44" s="134"/>
    </row>
    <row r="45" spans="1:8" x14ac:dyDescent="0.2">
      <c r="A45" s="1"/>
      <c r="B45" s="142"/>
      <c r="C45" s="128"/>
      <c r="D45" s="129"/>
      <c r="E45" s="130"/>
      <c r="F45" s="129"/>
      <c r="G45" s="1"/>
    </row>
    <row r="46" spans="1:8" ht="12.95" hidden="1" customHeight="1" x14ac:dyDescent="0.2"/>
    <row r="47" spans="1:8" ht="12.95" hidden="1" customHeight="1" x14ac:dyDescent="0.2">
      <c r="C47" s="131"/>
      <c r="D47" s="131"/>
      <c r="E47" s="131"/>
      <c r="F47" s="131"/>
    </row>
    <row r="48" spans="1:8" ht="12.95" hidden="1" x14ac:dyDescent="0.2">
      <c r="C48" s="131"/>
      <c r="D48" s="131"/>
      <c r="E48" s="131"/>
      <c r="F48" s="131"/>
    </row>
    <row r="49" spans="1:7" ht="12.95" hidden="1" x14ac:dyDescent="0.2">
      <c r="C49" s="131"/>
      <c r="D49" s="131"/>
      <c r="E49" s="131"/>
      <c r="F49" s="131"/>
    </row>
    <row r="50" spans="1:7" x14ac:dyDescent="0.2">
      <c r="A50" s="213"/>
      <c r="B50" s="213"/>
      <c r="C50" s="214"/>
      <c r="D50" s="215"/>
      <c r="E50" s="216"/>
      <c r="F50" s="215"/>
      <c r="G50" s="213"/>
    </row>
    <row r="51" spans="1:7" x14ac:dyDescent="0.2">
      <c r="A51" s="213"/>
      <c r="B51" s="213"/>
      <c r="C51" s="214"/>
      <c r="D51" s="215"/>
      <c r="E51" s="216"/>
      <c r="F51" s="215"/>
      <c r="G51" s="213"/>
    </row>
  </sheetData>
  <sheetProtection password="C6ED" sheet="1" objects="1" scenarios="1"/>
  <mergeCells count="1">
    <mergeCell ref="B4:F4"/>
  </mergeCells>
  <hyperlinks>
    <hyperlink ref="B16" location="'5. Historiske investeringer'!A1" display="Tillæg for historiske investeringer"/>
    <hyperlink ref="B17" location="'6. Gennemførte investeringer'!A1" display="Tillæg for gennemførte investeringer i 2012-2014"/>
    <hyperlink ref="B18" location="'7. Korrektion investeringer'!A1" display="Korrektion af tillæg for planlagte investeringer vedrørende 2014"/>
    <hyperlink ref="B19" location="'8. Planlagte investeringer'!A1" display="Tillæg for planlagte investeringer i 2015 og 2016"/>
    <hyperlink ref="B22:B24" location="'8. 1-1 omkostninger'!A1" display="Tillæg for 1:1 omkostninger i 2015"/>
    <hyperlink ref="B25:B26" location="'9. Miljø- og servicemål'!A1" display="Tillæg for driftsomkostninger til miljø- og servicemål i 2015"/>
    <hyperlink ref="B29:B30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2" location="'9. 1-1 omkostninger'!A1" display="Tillæg for budgetterede 1:1 omkostninger i 2016"/>
    <hyperlink ref="B23" location="'9. 1-1 omkostninger'!A1" display="Tillæg for budgetterede omkostninger til revisorerklæringer og DANVA/FVD-kontingent i 2016"/>
    <hyperlink ref="B24" location="'9. 1-1 omkostninger'!A1" display="Korrektion ift. faktiske 1:1 omkostninger i 2014"/>
    <hyperlink ref="B25" location="'10. Miljø- og servicemål'!A1" display="Tillæg for budgetterede driftsomkostninger til miljø- og servicemål i 2016"/>
    <hyperlink ref="B26" location="'10. Miljø- og servicemål'!A1" display="Korrektion ift. faktiske driftsomkostninger til miljø- og servicemål i 2014"/>
    <hyperlink ref="B28" location="'11. Klimatilpasning'!A1" display="Korrektion ift. faktiske driftsomkostninger til medfinansiering af klimatilpasningsprojekter i 2014"/>
    <hyperlink ref="B29" location="'12. Nettofinansielle poster'!A1" display="Tillæg/fradrag for budgetterede nettofinansielle poster i 2016"/>
    <hyperlink ref="B30" location="'12. Nettofinansielle poster'!A1" display="Korrektion ift. faktiske nettofinansielle poster i 2014"/>
    <hyperlink ref="B27" location="'11. Klimatilpasning'!A1" display="Tillæg for budgetterede driftsomkostninger til medfinansiering af klimatilpasningsprojekter i 2016"/>
    <hyperlink ref="B33" location="'13. Over- eller underdækning'!A1" display="Tillæg/fradrag for over- eller underdækning til og med 2010"/>
    <hyperlink ref="B35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6" customWidth="1"/>
    <col min="2" max="2" width="66.42578125" style="156" customWidth="1"/>
    <col min="3" max="3" width="20.42578125" style="156" customWidth="1"/>
    <col min="4" max="4" width="4" style="156" customWidth="1"/>
    <col min="5" max="5" width="8.140625" style="156" customWidth="1"/>
    <col min="6" max="16384" width="9.140625" style="156" hidden="1"/>
  </cols>
  <sheetData>
    <row r="1" spans="1:16384" s="149" customFormat="1" ht="14.1" customHeight="1" x14ac:dyDescent="0.25">
      <c r="A1" s="1" t="str">
        <f>'1. Forside'!A1</f>
        <v>Hedensted Spildevand</v>
      </c>
      <c r="B1" s="25"/>
      <c r="C1" s="25"/>
      <c r="D1" s="25"/>
      <c r="E1" s="25"/>
    </row>
    <row r="2" spans="1:16384" s="149" customFormat="1" ht="14.1" customHeight="1" x14ac:dyDescent="0.25">
      <c r="A2" s="1" t="str">
        <f>'1. Forside'!A2</f>
        <v>S036</v>
      </c>
      <c r="B2" s="25"/>
      <c r="C2" s="25"/>
      <c r="D2" s="25"/>
      <c r="E2" s="25"/>
    </row>
    <row r="3" spans="1:16384" s="149" customFormat="1" ht="14.1" customHeight="1" x14ac:dyDescent="0.25">
      <c r="A3" s="25"/>
      <c r="B3" s="25"/>
      <c r="C3" s="25"/>
      <c r="D3" s="25"/>
      <c r="E3" s="25"/>
    </row>
    <row r="4" spans="1:16384" s="149" customFormat="1" ht="14.1" customHeight="1" x14ac:dyDescent="0.25">
      <c r="A4" s="25"/>
      <c r="B4" s="261" t="s">
        <v>129</v>
      </c>
      <c r="C4" s="261"/>
      <c r="D4" s="25"/>
      <c r="E4" s="25"/>
    </row>
    <row r="5" spans="1:16384" s="149" customFormat="1" ht="14.1" customHeight="1" x14ac:dyDescent="0.25">
      <c r="A5" s="25"/>
      <c r="B5" s="150"/>
      <c r="C5" s="25"/>
      <c r="D5" s="25"/>
      <c r="E5" s="25"/>
    </row>
    <row r="6" spans="1:16384" s="149" customFormat="1" ht="24" customHeight="1" x14ac:dyDescent="0.25">
      <c r="A6" s="25"/>
      <c r="B6" s="19" t="s">
        <v>175</v>
      </c>
      <c r="C6" s="151"/>
      <c r="D6" s="151"/>
      <c r="E6" s="25"/>
    </row>
    <row r="7" spans="1:16384" s="149" customFormat="1" ht="14.1" customHeight="1" x14ac:dyDescent="0.25">
      <c r="A7" s="25"/>
      <c r="B7" s="21" t="s">
        <v>176</v>
      </c>
      <c r="C7" s="39">
        <v>28586192.438099384</v>
      </c>
      <c r="D7" s="152" t="s">
        <v>0</v>
      </c>
      <c r="E7" s="25"/>
    </row>
    <row r="8" spans="1:16384" s="149" customFormat="1" ht="14.1" customHeight="1" x14ac:dyDescent="0.25">
      <c r="A8" s="25"/>
      <c r="B8" s="22" t="s">
        <v>90</v>
      </c>
      <c r="C8" s="24">
        <v>0</v>
      </c>
      <c r="D8" s="153" t="s">
        <v>0</v>
      </c>
      <c r="E8" s="25"/>
    </row>
    <row r="9" spans="1:16384" s="149" customFormat="1" ht="14.1" customHeight="1" x14ac:dyDescent="0.25">
      <c r="A9" s="25"/>
      <c r="B9" s="27" t="s">
        <v>177</v>
      </c>
      <c r="C9" s="26">
        <f>C7+C8</f>
        <v>28586192.438099384</v>
      </c>
      <c r="D9" s="154" t="s">
        <v>0</v>
      </c>
      <c r="E9" s="25"/>
    </row>
    <row r="10" spans="1:16384" s="149" customFormat="1" ht="14.1" customHeight="1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25"/>
      <c r="XFB10" s="25"/>
      <c r="XFC10" s="25"/>
      <c r="XFD10" s="25"/>
    </row>
    <row r="11" spans="1:16384" s="149" customFormat="1" ht="14.1" customHeight="1" x14ac:dyDescent="0.25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25"/>
      <c r="XFB11" s="25"/>
      <c r="XFC11" s="25"/>
      <c r="XFD11" s="25"/>
    </row>
    <row r="12" spans="1:16384" s="149" customFormat="1" ht="24" customHeight="1" x14ac:dyDescent="0.25">
      <c r="A12" s="25"/>
      <c r="B12" s="19" t="s">
        <v>36</v>
      </c>
      <c r="C12" s="151"/>
      <c r="D12" s="151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25"/>
      <c r="XFB12" s="25"/>
      <c r="XFC12" s="25"/>
      <c r="XFD12" s="25"/>
    </row>
    <row r="13" spans="1:16384" s="149" customFormat="1" ht="14.1" customHeight="1" x14ac:dyDescent="0.25">
      <c r="A13" s="25"/>
      <c r="B13" s="21" t="s">
        <v>178</v>
      </c>
      <c r="C13" s="39">
        <v>0</v>
      </c>
      <c r="D13" s="152" t="s">
        <v>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25"/>
      <c r="XFB13" s="25"/>
      <c r="XFC13" s="25"/>
      <c r="XFD13" s="25"/>
    </row>
    <row r="14" spans="1:16384" s="149" customFormat="1" ht="14.1" customHeight="1" x14ac:dyDescent="0.25">
      <c r="A14" s="25"/>
      <c r="B14" s="27" t="s">
        <v>37</v>
      </c>
      <c r="C14" s="26">
        <f>C13</f>
        <v>0</v>
      </c>
      <c r="D14" s="154" t="s">
        <v>0</v>
      </c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2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25"/>
      <c r="XFB14" s="25"/>
      <c r="XFC14" s="25"/>
      <c r="XFD14" s="25"/>
    </row>
    <row r="15" spans="1:16384" s="149" customFormat="1" ht="14.1" customHeight="1" x14ac:dyDescent="0.25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25"/>
      <c r="XET15" s="25"/>
      <c r="XEU15" s="25"/>
      <c r="XEV15" s="25"/>
      <c r="XEW15" s="25"/>
      <c r="XEX15" s="25"/>
      <c r="XEY15" s="25"/>
      <c r="XEZ15" s="25"/>
      <c r="XFA15" s="25"/>
      <c r="XFB15" s="25"/>
      <c r="XFC15" s="25"/>
      <c r="XFD15" s="25"/>
    </row>
    <row r="16" spans="1:16384" s="149" customFormat="1" ht="14.1" customHeight="1" x14ac:dyDescent="0.25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2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25"/>
      <c r="XFB16" s="25"/>
      <c r="XFC16" s="25"/>
      <c r="XFD16" s="25"/>
    </row>
    <row r="17" spans="1:16384" s="149" customFormat="1" ht="24" customHeight="1" x14ac:dyDescent="0.25">
      <c r="A17" s="25"/>
      <c r="B17" s="19" t="s">
        <v>87</v>
      </c>
      <c r="C17" s="151"/>
      <c r="D17" s="151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  <c r="XEK17" s="25"/>
      <c r="XEL17" s="25"/>
      <c r="XEM17" s="25"/>
      <c r="XEN17" s="25"/>
      <c r="XEO17" s="25"/>
      <c r="XEP17" s="25"/>
      <c r="XEQ17" s="25"/>
      <c r="XER17" s="25"/>
      <c r="XES17" s="25"/>
      <c r="XET17" s="25"/>
      <c r="XEU17" s="25"/>
      <c r="XEV17" s="25"/>
      <c r="XEW17" s="25"/>
      <c r="XEX17" s="25"/>
      <c r="XEY17" s="25"/>
      <c r="XEZ17" s="25"/>
      <c r="XFA17" s="25"/>
      <c r="XFB17" s="25"/>
      <c r="XFC17" s="25"/>
      <c r="XFD17" s="25"/>
    </row>
    <row r="18" spans="1:16384" s="149" customFormat="1" ht="13.5" customHeight="1" x14ac:dyDescent="0.25">
      <c r="A18" s="25"/>
      <c r="B18" s="21" t="s">
        <v>179</v>
      </c>
      <c r="C18" s="18">
        <v>1596513</v>
      </c>
      <c r="D18" s="152" t="s">
        <v>0</v>
      </c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25"/>
      <c r="XFA18" s="25"/>
      <c r="XFB18" s="25"/>
      <c r="XFC18" s="25"/>
      <c r="XFD18" s="25"/>
    </row>
    <row r="19" spans="1:16384" s="149" customFormat="1" ht="14.1" customHeight="1" x14ac:dyDescent="0.25">
      <c r="A19" s="25"/>
      <c r="B19" s="21" t="s">
        <v>180</v>
      </c>
      <c r="C19" s="18">
        <v>1596513</v>
      </c>
      <c r="D19" s="152" t="s">
        <v>0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2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25"/>
      <c r="XFB19" s="25"/>
      <c r="XFC19" s="25"/>
      <c r="XFD19" s="25"/>
    </row>
    <row r="20" spans="1:16384" s="149" customFormat="1" ht="14.1" customHeight="1" x14ac:dyDescent="0.25">
      <c r="A20" s="25"/>
      <c r="B20" s="27" t="s">
        <v>87</v>
      </c>
      <c r="C20" s="26">
        <f>C19-C18</f>
        <v>0</v>
      </c>
      <c r="D20" s="154" t="s">
        <v>0</v>
      </c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  <c r="XFA20" s="25"/>
      <c r="XFB20" s="25"/>
      <c r="XFC20" s="25"/>
      <c r="XFD20" s="25"/>
    </row>
    <row r="21" spans="1:16384" s="149" customFormat="1" ht="14.1" customHeight="1" x14ac:dyDescent="0.25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  <c r="XEW21" s="25"/>
      <c r="XEX21" s="25"/>
      <c r="XEY21" s="25"/>
      <c r="XEZ21" s="25"/>
      <c r="XFA21" s="25"/>
      <c r="XFB21" s="25"/>
      <c r="XFC21" s="25"/>
      <c r="XFD21" s="25"/>
    </row>
    <row r="22" spans="1:16384" s="149" customFormat="1" ht="14.1" customHeight="1" x14ac:dyDescent="0.25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2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25"/>
      <c r="XFB22" s="25"/>
      <c r="XFC22" s="25"/>
      <c r="XFD22" s="25"/>
    </row>
    <row r="23" spans="1:16384" s="149" customFormat="1" ht="24" customHeight="1" x14ac:dyDescent="0.25">
      <c r="A23" s="25"/>
      <c r="B23" s="19" t="s">
        <v>181</v>
      </c>
      <c r="C23" s="151"/>
      <c r="D23" s="151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25"/>
      <c r="XET23" s="25"/>
      <c r="XEU23" s="25"/>
      <c r="XEV23" s="25"/>
      <c r="XEW23" s="25"/>
      <c r="XEX23" s="25"/>
      <c r="XEY23" s="25"/>
      <c r="XEZ23" s="25"/>
      <c r="XFA23" s="25"/>
      <c r="XFB23" s="25"/>
      <c r="XFC23" s="25"/>
      <c r="XFD23" s="25"/>
    </row>
    <row r="24" spans="1:16384" s="149" customFormat="1" ht="14.1" customHeight="1" x14ac:dyDescent="0.25">
      <c r="A24" s="25"/>
      <c r="B24" s="21" t="s">
        <v>176</v>
      </c>
      <c r="C24" s="39">
        <v>28586192.438099384</v>
      </c>
      <c r="D24" s="152" t="s">
        <v>0</v>
      </c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  <c r="XFA24" s="25"/>
      <c r="XFB24" s="25"/>
      <c r="XFC24" s="25"/>
      <c r="XFD24" s="25"/>
    </row>
    <row r="25" spans="1:16384" s="149" customFormat="1" ht="14.1" customHeight="1" x14ac:dyDescent="0.25">
      <c r="A25" s="25"/>
      <c r="B25" s="21" t="s">
        <v>182</v>
      </c>
      <c r="C25" s="211">
        <v>-0.38</v>
      </c>
      <c r="D25" s="152" t="s">
        <v>15</v>
      </c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25"/>
      <c r="XFB25" s="25"/>
      <c r="XFC25" s="25"/>
      <c r="XFD25" s="25"/>
    </row>
    <row r="26" spans="1:16384" s="149" customFormat="1" ht="14.1" customHeight="1" x14ac:dyDescent="0.25">
      <c r="A26" s="25"/>
      <c r="B26" s="27" t="s">
        <v>4</v>
      </c>
      <c r="C26" s="26">
        <f>C24*(C25/100)</f>
        <v>-108627.53126477766</v>
      </c>
      <c r="D26" s="154" t="s">
        <v>0</v>
      </c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  <c r="XEX26" s="25"/>
      <c r="XEY26" s="25"/>
      <c r="XEZ26" s="25"/>
      <c r="XFA26" s="25"/>
      <c r="XFB26" s="25"/>
      <c r="XFC26" s="25"/>
      <c r="XFD26" s="25"/>
    </row>
    <row r="27" spans="1:16384" s="149" customFormat="1" ht="14.1" customHeight="1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pans="1:16384" s="149" customFormat="1" ht="14.1" customHeight="1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pans="1:16384" s="149" customFormat="1" ht="14.1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  <c r="XFA29" s="25"/>
      <c r="XFB29" s="25"/>
      <c r="XFC29" s="25"/>
      <c r="XFD29" s="25"/>
    </row>
    <row r="30" spans="1:16384" s="149" customFormat="1" hidden="1" x14ac:dyDescent="0.25"/>
    <row r="31" spans="1:16384" s="149" customFormat="1" ht="15" hidden="1" customHeight="1" x14ac:dyDescent="0.25"/>
    <row r="32" spans="1:16384" s="149" customFormat="1" ht="15" hidden="1" customHeight="1" x14ac:dyDescent="0.25"/>
    <row r="33" s="149" customFormat="1" ht="15" hidden="1" customHeight="1" x14ac:dyDescent="0.25"/>
    <row r="34" s="149" customFormat="1" ht="15" hidden="1" customHeight="1" x14ac:dyDescent="0.25"/>
    <row r="35" s="149" customFormat="1" ht="15" hidden="1" customHeight="1" x14ac:dyDescent="0.25"/>
    <row r="36" s="149" customFormat="1" ht="15" hidden="1" customHeight="1" x14ac:dyDescent="0.25"/>
    <row r="37" s="149" customFormat="1" ht="15" hidden="1" customHeight="1" x14ac:dyDescent="0.25"/>
    <row r="38" s="149" customFormat="1" ht="15" hidden="1" customHeight="1" x14ac:dyDescent="0.25"/>
    <row r="39" s="149" customFormat="1" ht="15" hidden="1" customHeight="1" x14ac:dyDescent="0.25"/>
    <row r="40" s="149" customFormat="1" ht="15" hidden="1" customHeight="1" x14ac:dyDescent="0.25"/>
    <row r="41" s="149" customFormat="1" ht="15" hidden="1" customHeight="1" x14ac:dyDescent="0.25"/>
    <row r="42" s="149" customFormat="1" ht="15" hidden="1" customHeight="1" x14ac:dyDescent="0.25"/>
    <row r="43" s="149" customFormat="1" ht="15" hidden="1" customHeight="1" x14ac:dyDescent="0.25"/>
    <row r="44" s="149" customFormat="1" ht="15" hidden="1" customHeight="1" x14ac:dyDescent="0.25"/>
    <row r="45" s="149" customFormat="1" ht="15" hidden="1" customHeight="1" x14ac:dyDescent="0.25"/>
    <row r="46" s="149" customFormat="1" ht="15" hidden="1" customHeight="1" x14ac:dyDescent="0.25"/>
    <row r="47" s="149" customFormat="1" ht="15" hidden="1" customHeight="1" x14ac:dyDescent="0.25"/>
    <row r="48" s="149" customFormat="1" ht="15" hidden="1" customHeight="1" x14ac:dyDescent="0.25"/>
    <row r="49" spans="1:5" s="149" customFormat="1" ht="15" hidden="1" customHeight="1" x14ac:dyDescent="0.25"/>
    <row r="50" spans="1:5" s="149" customFormat="1" ht="15" hidden="1" customHeight="1" x14ac:dyDescent="0.25"/>
    <row r="51" spans="1:5" s="149" customFormat="1" ht="15" hidden="1" customHeight="1" x14ac:dyDescent="0.25"/>
    <row r="52" spans="1:5" s="149" customFormat="1" ht="15" hidden="1" customHeight="1" x14ac:dyDescent="0.25"/>
    <row r="53" spans="1:5" s="149" customFormat="1" ht="15" hidden="1" customHeight="1" x14ac:dyDescent="0.25"/>
    <row r="54" spans="1:5" s="149" customFormat="1" ht="15" hidden="1" customHeight="1" x14ac:dyDescent="0.25"/>
    <row r="55" spans="1:5" ht="15" customHeight="1" x14ac:dyDescent="0.25">
      <c r="A55" s="155"/>
      <c r="B55" s="155"/>
      <c r="C55" s="155"/>
      <c r="D55" s="155"/>
      <c r="E55" s="155"/>
    </row>
    <row r="56" spans="1:5" ht="15" customHeight="1" x14ac:dyDescent="0.25">
      <c r="A56" s="155"/>
      <c r="B56" s="155"/>
      <c r="C56" s="155"/>
      <c r="D56" s="155"/>
      <c r="E56" s="155"/>
    </row>
    <row r="57" spans="1:5" ht="15" customHeight="1" x14ac:dyDescent="0.25">
      <c r="A57" s="155"/>
      <c r="B57" s="155"/>
      <c r="C57" s="155"/>
      <c r="D57" s="155"/>
      <c r="E57" s="155"/>
    </row>
    <row r="58" spans="1:5" ht="15" customHeight="1" x14ac:dyDescent="0.25">
      <c r="A58" s="155"/>
      <c r="B58" s="155"/>
      <c r="C58" s="155"/>
      <c r="D58" s="155"/>
      <c r="E58" s="155"/>
    </row>
    <row r="59" spans="1:5" ht="15" customHeight="1" x14ac:dyDescent="0.25">
      <c r="A59" s="155"/>
      <c r="B59" s="155"/>
      <c r="C59" s="155"/>
      <c r="D59" s="155"/>
      <c r="E59" s="155"/>
    </row>
    <row r="60" spans="1:5" ht="15" customHeight="1" x14ac:dyDescent="0.25">
      <c r="A60" s="155"/>
      <c r="B60" s="155"/>
      <c r="C60" s="155"/>
      <c r="D60" s="155"/>
      <c r="E60" s="155"/>
    </row>
    <row r="61" spans="1:5" ht="15" customHeight="1" x14ac:dyDescent="0.25"/>
    <row r="62" spans="1:5" ht="15" customHeight="1" x14ac:dyDescent="0.25"/>
    <row r="63" spans="1:5" ht="15" customHeight="1" x14ac:dyDescent="0.25"/>
    <row r="64" spans="1:5" ht="15" customHeight="1" x14ac:dyDescent="0.25"/>
    <row r="65" ht="15" customHeight="1" x14ac:dyDescent="0.25"/>
    <row r="66" ht="15" customHeight="1" x14ac:dyDescent="0.25"/>
    <row r="67" ht="15" customHeight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49" customWidth="1"/>
    <col min="2" max="2" width="62.85546875" style="149" customWidth="1"/>
    <col min="3" max="3" width="22" style="149" customWidth="1"/>
    <col min="4" max="4" width="4" style="149" customWidth="1"/>
    <col min="5" max="5" width="9.140625" style="149" customWidth="1"/>
    <col min="6" max="16384" width="9.140625" style="149" hidden="1"/>
  </cols>
  <sheetData>
    <row r="1" spans="1:5" ht="14.1" customHeight="1" x14ac:dyDescent="0.25">
      <c r="A1" s="1" t="str">
        <f>'1. Forside'!A1</f>
        <v>Hedensted Spildevand</v>
      </c>
      <c r="B1" s="25"/>
      <c r="C1" s="25"/>
      <c r="D1" s="25"/>
      <c r="E1" s="25"/>
    </row>
    <row r="2" spans="1:5" ht="14.1" customHeight="1" x14ac:dyDescent="0.25">
      <c r="A2" s="1" t="str">
        <f>'1. Forside'!A2</f>
        <v>S036</v>
      </c>
      <c r="B2" s="25"/>
      <c r="C2" s="25"/>
      <c r="D2" s="25"/>
      <c r="E2" s="25"/>
    </row>
    <row r="3" spans="1:5" ht="14.1" customHeight="1" x14ac:dyDescent="0.25">
      <c r="A3" s="25"/>
      <c r="B3" s="25"/>
      <c r="C3" s="25"/>
      <c r="D3" s="25"/>
      <c r="E3" s="25"/>
    </row>
    <row r="4" spans="1:5" ht="14.1" customHeight="1" x14ac:dyDescent="0.25">
      <c r="A4" s="25"/>
      <c r="B4" s="261" t="s">
        <v>128</v>
      </c>
      <c r="C4" s="261"/>
      <c r="D4" s="25"/>
      <c r="E4" s="25"/>
    </row>
    <row r="5" spans="1:5" ht="14.1" customHeight="1" x14ac:dyDescent="0.25">
      <c r="A5" s="25"/>
      <c r="B5" s="150"/>
      <c r="C5" s="25"/>
      <c r="D5" s="25"/>
      <c r="E5" s="25"/>
    </row>
    <row r="6" spans="1:5" ht="24" customHeight="1" x14ac:dyDescent="0.25">
      <c r="A6" s="25"/>
      <c r="B6" s="19" t="s">
        <v>134</v>
      </c>
      <c r="C6" s="151"/>
      <c r="D6" s="151"/>
      <c r="E6" s="25"/>
    </row>
    <row r="7" spans="1:5" ht="14.1" customHeight="1" x14ac:dyDescent="0.25">
      <c r="A7" s="25"/>
      <c r="B7" s="21" t="s">
        <v>38</v>
      </c>
      <c r="C7" s="217">
        <v>27479906.790744938</v>
      </c>
      <c r="D7" s="152" t="s">
        <v>0</v>
      </c>
      <c r="E7" s="25"/>
    </row>
    <row r="8" spans="1:5" ht="14.1" customHeight="1" x14ac:dyDescent="0.25">
      <c r="A8" s="25"/>
      <c r="B8" s="21" t="s">
        <v>183</v>
      </c>
      <c r="C8" s="39">
        <f>'3. Driftsomkostninger'!C24+'3. Driftsomkostninger'!C26</f>
        <v>28477564.906834606</v>
      </c>
      <c r="D8" s="152" t="s">
        <v>0</v>
      </c>
      <c r="E8" s="25"/>
    </row>
    <row r="9" spans="1:5" ht="14.1" customHeight="1" x14ac:dyDescent="0.25">
      <c r="A9" s="25"/>
      <c r="B9" s="27" t="s">
        <v>39</v>
      </c>
      <c r="C9" s="26">
        <f>IF(C8&gt;C7,0,C7-C8)</f>
        <v>0</v>
      </c>
      <c r="D9" s="154" t="s">
        <v>0</v>
      </c>
      <c r="E9" s="25"/>
    </row>
    <row r="10" spans="1:5" ht="14.1" customHeight="1" x14ac:dyDescent="0.25">
      <c r="A10" s="25"/>
      <c r="B10" s="25"/>
      <c r="C10" s="25"/>
      <c r="D10" s="25"/>
      <c r="E10" s="25"/>
    </row>
    <row r="11" spans="1:5" ht="14.1" customHeight="1" x14ac:dyDescent="0.25">
      <c r="A11" s="25"/>
      <c r="B11" s="25"/>
      <c r="C11" s="25"/>
      <c r="D11" s="25"/>
      <c r="E11" s="25"/>
    </row>
    <row r="12" spans="1:5" ht="24" customHeight="1" x14ac:dyDescent="0.25">
      <c r="A12" s="25"/>
      <c r="B12" s="19" t="s">
        <v>5</v>
      </c>
      <c r="C12" s="151"/>
      <c r="D12" s="151"/>
      <c r="E12" s="25"/>
    </row>
    <row r="13" spans="1:5" ht="14.1" customHeight="1" x14ac:dyDescent="0.25">
      <c r="A13" s="25"/>
      <c r="B13" s="21" t="s">
        <v>176</v>
      </c>
      <c r="C13" s="39">
        <f>'3. Driftsomkostninger'!C24</f>
        <v>28586192.438099384</v>
      </c>
      <c r="D13" s="152" t="s">
        <v>0</v>
      </c>
      <c r="E13" s="25"/>
    </row>
    <row r="14" spans="1:5" ht="14.1" customHeight="1" x14ac:dyDescent="0.25">
      <c r="A14" s="25"/>
      <c r="B14" s="21" t="s">
        <v>40</v>
      </c>
      <c r="C14" s="211">
        <v>0</v>
      </c>
      <c r="D14" s="152" t="s">
        <v>15</v>
      </c>
      <c r="E14" s="25"/>
    </row>
    <row r="15" spans="1:5" ht="14.1" customHeight="1" x14ac:dyDescent="0.25">
      <c r="A15" s="25"/>
      <c r="B15" s="27" t="s">
        <v>69</v>
      </c>
      <c r="C15" s="26">
        <f>C13*(C14/100)</f>
        <v>0</v>
      </c>
      <c r="D15" s="154" t="s">
        <v>0</v>
      </c>
      <c r="E15" s="25"/>
    </row>
    <row r="16" spans="1:5" ht="14.1" customHeight="1" x14ac:dyDescent="0.25">
      <c r="A16" s="25"/>
      <c r="B16" s="25"/>
      <c r="C16" s="25"/>
      <c r="D16" s="25"/>
      <c r="E16" s="25"/>
    </row>
    <row r="17" spans="1:5" ht="14.1" customHeight="1" x14ac:dyDescent="0.25">
      <c r="A17" s="25"/>
      <c r="B17" s="25"/>
      <c r="C17" s="25"/>
      <c r="D17" s="25"/>
      <c r="E17" s="25"/>
    </row>
    <row r="18" spans="1:5" ht="24" customHeight="1" x14ac:dyDescent="0.25">
      <c r="A18" s="25"/>
      <c r="B18" s="19" t="s">
        <v>6</v>
      </c>
      <c r="C18" s="151"/>
      <c r="D18" s="151"/>
      <c r="E18" s="25"/>
    </row>
    <row r="19" spans="1:5" ht="26.25" x14ac:dyDescent="0.25">
      <c r="A19" s="25"/>
      <c r="B19" s="21" t="s">
        <v>184</v>
      </c>
      <c r="C19" s="217">
        <v>0</v>
      </c>
      <c r="D19" s="152" t="s">
        <v>0</v>
      </c>
      <c r="E19" s="25"/>
    </row>
    <row r="20" spans="1:5" ht="14.1" customHeight="1" x14ac:dyDescent="0.25">
      <c r="A20" s="25"/>
      <c r="B20" s="27" t="s">
        <v>189</v>
      </c>
      <c r="C20" s="26">
        <v>0</v>
      </c>
      <c r="D20" s="154" t="s">
        <v>0</v>
      </c>
      <c r="E20" s="25"/>
    </row>
    <row r="21" spans="1:5" ht="14.1" customHeight="1" x14ac:dyDescent="0.25">
      <c r="A21" s="25"/>
      <c r="B21" s="25"/>
      <c r="C21" s="25"/>
      <c r="D21" s="25"/>
      <c r="E21" s="25"/>
    </row>
    <row r="22" spans="1:5" ht="14.1" customHeight="1" x14ac:dyDescent="0.25">
      <c r="A22" s="25"/>
      <c r="B22" s="25"/>
      <c r="C22" s="25"/>
      <c r="D22" s="25"/>
      <c r="E22" s="25"/>
    </row>
    <row r="23" spans="1:5" ht="14.1" customHeight="1" x14ac:dyDescent="0.25">
      <c r="A23" s="25"/>
      <c r="B23" s="25"/>
      <c r="C23" s="25"/>
      <c r="D23" s="25"/>
      <c r="E23" s="25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6"/>
      <c r="B39" s="156"/>
      <c r="C39" s="156"/>
      <c r="D39" s="156"/>
      <c r="E39" s="156"/>
    </row>
    <row r="40" spans="1:5" ht="15" customHeight="1" x14ac:dyDescent="0.25">
      <c r="A40" s="156"/>
      <c r="B40" s="156"/>
      <c r="C40" s="156"/>
      <c r="D40" s="156"/>
      <c r="E40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49" customWidth="1"/>
    <col min="2" max="2" width="59.140625" style="149" customWidth="1"/>
    <col min="3" max="3" width="26.28515625" style="149" customWidth="1"/>
    <col min="4" max="4" width="3.42578125" style="149" customWidth="1"/>
    <col min="5" max="5" width="9.140625" style="149" customWidth="1"/>
    <col min="6" max="16384" width="9.140625" style="149" hidden="1"/>
  </cols>
  <sheetData>
    <row r="1" spans="1:5" ht="14.1" customHeight="1" x14ac:dyDescent="0.25">
      <c r="A1" s="1" t="str">
        <f>'1. Forside'!A1</f>
        <v>Hedensted Spildevand</v>
      </c>
      <c r="B1" s="25"/>
      <c r="C1" s="25"/>
      <c r="D1" s="25"/>
      <c r="E1" s="25"/>
    </row>
    <row r="2" spans="1:5" ht="14.1" customHeight="1" x14ac:dyDescent="0.25">
      <c r="A2" s="1" t="str">
        <f>'1. Forside'!A2</f>
        <v>S036</v>
      </c>
      <c r="B2" s="25"/>
      <c r="C2" s="25"/>
      <c r="D2" s="25"/>
      <c r="E2" s="25"/>
    </row>
    <row r="3" spans="1:5" ht="14.1" customHeight="1" x14ac:dyDescent="0.25">
      <c r="A3" s="25"/>
      <c r="B3" s="25"/>
      <c r="C3" s="25"/>
      <c r="D3" s="25"/>
      <c r="E3" s="25"/>
    </row>
    <row r="4" spans="1:5" ht="14.1" customHeight="1" x14ac:dyDescent="0.25">
      <c r="A4" s="25"/>
      <c r="B4" s="261" t="s">
        <v>127</v>
      </c>
      <c r="C4" s="261"/>
      <c r="D4" s="25"/>
      <c r="E4" s="25"/>
    </row>
    <row r="5" spans="1:5" ht="14.1" customHeight="1" x14ac:dyDescent="0.25">
      <c r="A5" s="25"/>
      <c r="B5" s="150"/>
      <c r="C5" s="25"/>
      <c r="D5" s="25"/>
      <c r="E5" s="25"/>
    </row>
    <row r="6" spans="1:5" ht="24" customHeight="1" x14ac:dyDescent="0.25">
      <c r="A6" s="25"/>
      <c r="B6" s="19" t="s">
        <v>17</v>
      </c>
      <c r="C6" s="151"/>
      <c r="D6" s="151"/>
      <c r="E6" s="25"/>
    </row>
    <row r="7" spans="1:5" ht="14.1" customHeight="1" x14ac:dyDescent="0.25">
      <c r="A7" s="25"/>
      <c r="B7" s="21" t="s">
        <v>22</v>
      </c>
      <c r="C7" s="18">
        <v>2255862687</v>
      </c>
      <c r="D7" s="152" t="s">
        <v>0</v>
      </c>
      <c r="E7" s="25"/>
    </row>
    <row r="8" spans="1:5" ht="14.1" customHeight="1" x14ac:dyDescent="0.25">
      <c r="A8" s="25"/>
      <c r="B8" s="21" t="s">
        <v>45</v>
      </c>
      <c r="C8" s="39">
        <v>48800838</v>
      </c>
      <c r="D8" s="152" t="s">
        <v>0</v>
      </c>
      <c r="E8" s="25"/>
    </row>
    <row r="9" spans="1:5" ht="14.1" customHeight="1" x14ac:dyDescent="0.25">
      <c r="A9" s="25"/>
      <c r="B9" s="27" t="s">
        <v>130</v>
      </c>
      <c r="C9" s="26">
        <f>C8</f>
        <v>48800838</v>
      </c>
      <c r="D9" s="154" t="s">
        <v>0</v>
      </c>
      <c r="E9" s="25"/>
    </row>
    <row r="10" spans="1:5" ht="14.1" customHeight="1" x14ac:dyDescent="0.25">
      <c r="A10" s="25"/>
      <c r="B10" s="25"/>
      <c r="C10" s="25"/>
      <c r="D10" s="25"/>
      <c r="E10" s="25"/>
    </row>
    <row r="11" spans="1:5" ht="14.1" customHeight="1" x14ac:dyDescent="0.25">
      <c r="A11" s="25"/>
      <c r="B11" s="25"/>
      <c r="C11" s="25"/>
      <c r="D11" s="25"/>
      <c r="E11" s="25"/>
    </row>
    <row r="12" spans="1:5" ht="14.1" customHeight="1" x14ac:dyDescent="0.25">
      <c r="A12" s="25"/>
      <c r="B12" s="25"/>
      <c r="C12" s="25"/>
      <c r="D12" s="25"/>
      <c r="E12" s="25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34"/>
  <sheetViews>
    <sheetView view="pageLayout" zoomScaleNormal="90" workbookViewId="0"/>
  </sheetViews>
  <sheetFormatPr defaultColWidth="0" defaultRowHeight="15" zeroHeight="1" x14ac:dyDescent="0.25"/>
  <cols>
    <col min="1" max="1" width="9.140625" style="156" customWidth="1"/>
    <col min="2" max="2" width="53.42578125" style="156" customWidth="1"/>
    <col min="3" max="3" width="6" style="156" customWidth="1"/>
    <col min="4" max="4" width="7.85546875" style="156" customWidth="1"/>
    <col min="5" max="5" width="13.85546875" style="156" customWidth="1"/>
    <col min="6" max="6" width="11" style="156" customWidth="1"/>
    <col min="7" max="7" width="4" style="156" customWidth="1"/>
    <col min="8" max="8" width="9.28515625" style="156" customWidth="1"/>
    <col min="9" max="16384" width="9.140625" style="156" hidden="1"/>
  </cols>
  <sheetData>
    <row r="1" spans="1:8" s="149" customFormat="1" x14ac:dyDescent="0.25">
      <c r="A1" s="1" t="str">
        <f>'1. Forside'!A1</f>
        <v>Hedensted Spildevand</v>
      </c>
      <c r="B1" s="25"/>
      <c r="C1" s="25"/>
      <c r="D1" s="25"/>
      <c r="E1" s="25"/>
      <c r="F1" s="25"/>
      <c r="G1" s="25"/>
      <c r="H1" s="25"/>
    </row>
    <row r="2" spans="1:8" s="149" customFormat="1" x14ac:dyDescent="0.25">
      <c r="A2" s="1" t="str">
        <f>'1. Forside'!A2</f>
        <v>S036</v>
      </c>
      <c r="B2" s="25"/>
      <c r="C2" s="25"/>
      <c r="D2" s="25"/>
      <c r="E2" s="25"/>
      <c r="F2" s="25"/>
      <c r="G2" s="25"/>
      <c r="H2" s="25"/>
    </row>
    <row r="3" spans="1:8" s="149" customFormat="1" x14ac:dyDescent="0.25">
      <c r="A3" s="25"/>
      <c r="B3" s="25"/>
      <c r="C3" s="25"/>
      <c r="D3" s="25"/>
      <c r="E3" s="25"/>
      <c r="F3" s="25"/>
      <c r="G3" s="25"/>
      <c r="H3" s="25"/>
    </row>
    <row r="4" spans="1:8" s="149" customFormat="1" ht="30" customHeight="1" x14ac:dyDescent="0.25">
      <c r="A4" s="25"/>
      <c r="B4" s="262" t="s">
        <v>131</v>
      </c>
      <c r="C4" s="262"/>
      <c r="D4" s="262"/>
      <c r="E4" s="262"/>
      <c r="F4" s="262"/>
      <c r="G4" s="209"/>
      <c r="H4" s="25"/>
    </row>
    <row r="5" spans="1:8" s="149" customFormat="1" ht="14.25" customHeight="1" x14ac:dyDescent="0.25">
      <c r="A5" s="25"/>
      <c r="B5" s="150"/>
      <c r="C5" s="25"/>
      <c r="D5" s="25"/>
      <c r="E5" s="25"/>
      <c r="F5" s="25"/>
      <c r="G5" s="25"/>
      <c r="H5" s="25"/>
    </row>
    <row r="6" spans="1:8" s="158" customFormat="1" ht="27.2" customHeight="1" x14ac:dyDescent="0.25">
      <c r="A6" s="157"/>
      <c r="B6" s="19" t="s">
        <v>136</v>
      </c>
      <c r="C6" s="32"/>
      <c r="D6" s="32"/>
      <c r="E6" s="32"/>
      <c r="F6" s="32"/>
      <c r="G6" s="32"/>
      <c r="H6" s="157"/>
    </row>
    <row r="7" spans="1:8" s="149" customFormat="1" ht="42.75" customHeight="1" x14ac:dyDescent="0.25">
      <c r="A7" s="25"/>
      <c r="B7" s="210" t="s">
        <v>1</v>
      </c>
      <c r="C7" s="210" t="s">
        <v>49</v>
      </c>
      <c r="D7" s="210" t="s">
        <v>53</v>
      </c>
      <c r="E7" s="210" t="s">
        <v>52</v>
      </c>
      <c r="F7" s="263" t="s">
        <v>51</v>
      </c>
      <c r="G7" s="263"/>
      <c r="H7" s="25"/>
    </row>
    <row r="8" spans="1:8" s="149" customFormat="1" x14ac:dyDescent="0.25">
      <c r="A8" s="25"/>
      <c r="B8" s="28" t="s">
        <v>191</v>
      </c>
      <c r="C8" s="29" t="s">
        <v>214</v>
      </c>
      <c r="D8" s="30" t="s">
        <v>215</v>
      </c>
      <c r="E8" s="31">
        <v>578544.09</v>
      </c>
      <c r="F8" s="33">
        <f t="shared" ref="F8" si="0">E8/D8</f>
        <v>57854.409</v>
      </c>
      <c r="G8" s="34" t="s">
        <v>0</v>
      </c>
      <c r="H8" s="25"/>
    </row>
    <row r="9" spans="1:8" s="149" customFormat="1" x14ac:dyDescent="0.25">
      <c r="A9" s="25"/>
      <c r="B9" s="28" t="s">
        <v>192</v>
      </c>
      <c r="C9" s="29" t="s">
        <v>214</v>
      </c>
      <c r="D9" s="30" t="s">
        <v>216</v>
      </c>
      <c r="E9" s="31">
        <v>1357719.28</v>
      </c>
      <c r="F9" s="33">
        <f t="shared" ref="F9:F50" si="1">E9/D9</f>
        <v>18102.923733333333</v>
      </c>
      <c r="G9" s="34" t="s">
        <v>0</v>
      </c>
      <c r="H9" s="25"/>
    </row>
    <row r="10" spans="1:8" s="149" customFormat="1" x14ac:dyDescent="0.25">
      <c r="A10" s="25"/>
      <c r="B10" s="28" t="s">
        <v>193</v>
      </c>
      <c r="C10" s="29" t="s">
        <v>214</v>
      </c>
      <c r="D10" s="30" t="s">
        <v>217</v>
      </c>
      <c r="E10" s="31">
        <v>35218.49</v>
      </c>
      <c r="F10" s="33">
        <f t="shared" si="1"/>
        <v>1760.9244999999999</v>
      </c>
      <c r="G10" s="34" t="s">
        <v>0</v>
      </c>
      <c r="H10" s="25"/>
    </row>
    <row r="11" spans="1:8" s="149" customFormat="1" x14ac:dyDescent="0.25">
      <c r="A11" s="25"/>
      <c r="B11" s="28" t="s">
        <v>194</v>
      </c>
      <c r="C11" s="29" t="s">
        <v>214</v>
      </c>
      <c r="D11" s="30" t="s">
        <v>217</v>
      </c>
      <c r="E11" s="31">
        <v>338111.34</v>
      </c>
      <c r="F11" s="33">
        <f t="shared" si="1"/>
        <v>16905.567000000003</v>
      </c>
      <c r="G11" s="34" t="s">
        <v>0</v>
      </c>
      <c r="H11" s="25"/>
    </row>
    <row r="12" spans="1:8" s="149" customFormat="1" x14ac:dyDescent="0.25">
      <c r="A12" s="25"/>
      <c r="B12" s="28" t="s">
        <v>195</v>
      </c>
      <c r="C12" s="29" t="s">
        <v>214</v>
      </c>
      <c r="D12" s="30" t="s">
        <v>218</v>
      </c>
      <c r="E12" s="31">
        <v>493475.7</v>
      </c>
      <c r="F12" s="33">
        <f t="shared" si="1"/>
        <v>9869.514000000001</v>
      </c>
      <c r="G12" s="34" t="s">
        <v>0</v>
      </c>
      <c r="H12" s="25"/>
    </row>
    <row r="13" spans="1:8" s="149" customFormat="1" x14ac:dyDescent="0.25">
      <c r="A13" s="25"/>
      <c r="B13" s="28" t="s">
        <v>196</v>
      </c>
      <c r="C13" s="29" t="s">
        <v>214</v>
      </c>
      <c r="D13" s="30" t="s">
        <v>216</v>
      </c>
      <c r="E13" s="31">
        <v>12274288</v>
      </c>
      <c r="F13" s="33">
        <f t="shared" si="1"/>
        <v>163657.17333333334</v>
      </c>
      <c r="G13" s="34" t="s">
        <v>0</v>
      </c>
      <c r="H13" s="25"/>
    </row>
    <row r="14" spans="1:8" s="149" customFormat="1" x14ac:dyDescent="0.25">
      <c r="A14" s="25"/>
      <c r="B14" s="28" t="s">
        <v>197</v>
      </c>
      <c r="C14" s="29" t="s">
        <v>214</v>
      </c>
      <c r="D14" s="30" t="s">
        <v>217</v>
      </c>
      <c r="E14" s="31">
        <v>528276.88</v>
      </c>
      <c r="F14" s="33">
        <f t="shared" si="1"/>
        <v>26413.844000000001</v>
      </c>
      <c r="G14" s="34" t="s">
        <v>0</v>
      </c>
      <c r="H14" s="25"/>
    </row>
    <row r="15" spans="1:8" s="149" customFormat="1" x14ac:dyDescent="0.25">
      <c r="A15" s="25"/>
      <c r="B15" s="28" t="s">
        <v>198</v>
      </c>
      <c r="C15" s="29" t="s">
        <v>214</v>
      </c>
      <c r="D15" s="30" t="s">
        <v>215</v>
      </c>
      <c r="E15" s="31">
        <v>132069.22</v>
      </c>
      <c r="F15" s="33">
        <f t="shared" si="1"/>
        <v>13206.922</v>
      </c>
      <c r="G15" s="34" t="s">
        <v>0</v>
      </c>
      <c r="H15" s="25"/>
    </row>
    <row r="16" spans="1:8" s="149" customFormat="1" x14ac:dyDescent="0.25">
      <c r="A16" s="25"/>
      <c r="B16" s="28" t="s">
        <v>199</v>
      </c>
      <c r="C16" s="29" t="s">
        <v>214</v>
      </c>
      <c r="D16" s="30" t="s">
        <v>217</v>
      </c>
      <c r="E16" s="31">
        <v>1006241.67</v>
      </c>
      <c r="F16" s="33">
        <f t="shared" si="1"/>
        <v>50312.083500000001</v>
      </c>
      <c r="G16" s="34" t="s">
        <v>0</v>
      </c>
      <c r="H16" s="25"/>
    </row>
    <row r="17" spans="1:8" s="149" customFormat="1" x14ac:dyDescent="0.25">
      <c r="A17" s="25"/>
      <c r="B17" s="28" t="s">
        <v>200</v>
      </c>
      <c r="C17" s="29" t="s">
        <v>214</v>
      </c>
      <c r="D17" s="30" t="s">
        <v>215</v>
      </c>
      <c r="E17" s="31">
        <v>251560.41</v>
      </c>
      <c r="F17" s="33">
        <f t="shared" si="1"/>
        <v>25156.041000000001</v>
      </c>
      <c r="G17" s="34" t="s">
        <v>0</v>
      </c>
      <c r="H17" s="25"/>
    </row>
    <row r="18" spans="1:8" s="149" customFormat="1" x14ac:dyDescent="0.25">
      <c r="A18" s="25"/>
      <c r="B18" s="28" t="s">
        <v>201</v>
      </c>
      <c r="C18" s="29" t="s">
        <v>214</v>
      </c>
      <c r="D18" s="30" t="s">
        <v>218</v>
      </c>
      <c r="E18" s="31">
        <v>2037154.03</v>
      </c>
      <c r="F18" s="33">
        <f t="shared" si="1"/>
        <v>40743.080600000001</v>
      </c>
      <c r="G18" s="34" t="s">
        <v>0</v>
      </c>
      <c r="H18" s="25"/>
    </row>
    <row r="19" spans="1:8" s="149" customFormat="1" x14ac:dyDescent="0.25">
      <c r="A19" s="25"/>
      <c r="B19" s="28" t="s">
        <v>202</v>
      </c>
      <c r="C19" s="29" t="s">
        <v>214</v>
      </c>
      <c r="D19" s="30" t="s">
        <v>217</v>
      </c>
      <c r="E19" s="31">
        <v>362278.7</v>
      </c>
      <c r="F19" s="33">
        <f t="shared" si="1"/>
        <v>18113.935000000001</v>
      </c>
      <c r="G19" s="34" t="s">
        <v>0</v>
      </c>
      <c r="H19" s="25"/>
    </row>
    <row r="20" spans="1:8" s="149" customFormat="1" x14ac:dyDescent="0.25">
      <c r="A20" s="25"/>
      <c r="B20" s="28" t="s">
        <v>203</v>
      </c>
      <c r="C20" s="29" t="s">
        <v>214</v>
      </c>
      <c r="D20" s="30" t="s">
        <v>215</v>
      </c>
      <c r="E20" s="31">
        <v>450452.74</v>
      </c>
      <c r="F20" s="33">
        <f t="shared" si="1"/>
        <v>45045.273999999998</v>
      </c>
      <c r="G20" s="34" t="s">
        <v>0</v>
      </c>
      <c r="H20" s="25"/>
    </row>
    <row r="21" spans="1:8" s="149" customFormat="1" x14ac:dyDescent="0.25">
      <c r="A21" s="25"/>
      <c r="B21" s="28" t="s">
        <v>204</v>
      </c>
      <c r="C21" s="29" t="s">
        <v>214</v>
      </c>
      <c r="D21" s="30" t="s">
        <v>215</v>
      </c>
      <c r="E21" s="31">
        <v>924361.43</v>
      </c>
      <c r="F21" s="33">
        <f t="shared" si="1"/>
        <v>92436.143000000011</v>
      </c>
      <c r="G21" s="34" t="s">
        <v>0</v>
      </c>
      <c r="H21" s="25"/>
    </row>
    <row r="22" spans="1:8" s="149" customFormat="1" x14ac:dyDescent="0.25">
      <c r="A22" s="25"/>
      <c r="B22" s="28" t="s">
        <v>205</v>
      </c>
      <c r="C22" s="29" t="s">
        <v>214</v>
      </c>
      <c r="D22" s="30" t="s">
        <v>219</v>
      </c>
      <c r="E22" s="31">
        <v>860080.08</v>
      </c>
      <c r="F22" s="33">
        <f t="shared" si="1"/>
        <v>14334.668</v>
      </c>
      <c r="G22" s="34" t="s">
        <v>0</v>
      </c>
      <c r="H22" s="25"/>
    </row>
    <row r="23" spans="1:8" s="149" customFormat="1" x14ac:dyDescent="0.25">
      <c r="A23" s="25"/>
      <c r="B23" s="28" t="s">
        <v>206</v>
      </c>
      <c r="C23" s="29" t="s">
        <v>214</v>
      </c>
      <c r="D23" s="30" t="s">
        <v>217</v>
      </c>
      <c r="E23" s="31">
        <v>823007.67</v>
      </c>
      <c r="F23" s="33">
        <f t="shared" si="1"/>
        <v>41150.383500000004</v>
      </c>
      <c r="G23" s="34" t="s">
        <v>0</v>
      </c>
      <c r="H23" s="25"/>
    </row>
    <row r="24" spans="1:8" s="149" customFormat="1" x14ac:dyDescent="0.25">
      <c r="A24" s="25"/>
      <c r="B24" s="28" t="s">
        <v>207</v>
      </c>
      <c r="C24" s="29" t="s">
        <v>214</v>
      </c>
      <c r="D24" s="30" t="s">
        <v>218</v>
      </c>
      <c r="E24" s="31">
        <v>59260.42</v>
      </c>
      <c r="F24" s="33">
        <f t="shared" si="1"/>
        <v>1185.2084</v>
      </c>
      <c r="G24" s="34" t="s">
        <v>0</v>
      </c>
      <c r="H24" s="25"/>
    </row>
    <row r="25" spans="1:8" s="149" customFormat="1" x14ac:dyDescent="0.25">
      <c r="A25" s="25"/>
      <c r="B25" s="28" t="s">
        <v>208</v>
      </c>
      <c r="C25" s="29" t="s">
        <v>214</v>
      </c>
      <c r="D25" s="30" t="s">
        <v>218</v>
      </c>
      <c r="E25" s="31">
        <v>34008.69</v>
      </c>
      <c r="F25" s="33">
        <f t="shared" si="1"/>
        <v>680.17380000000003</v>
      </c>
      <c r="G25" s="34" t="s">
        <v>0</v>
      </c>
      <c r="H25" s="25"/>
    </row>
    <row r="26" spans="1:8" s="149" customFormat="1" x14ac:dyDescent="0.25">
      <c r="A26" s="25"/>
      <c r="B26" s="28" t="s">
        <v>209</v>
      </c>
      <c r="C26" s="29" t="s">
        <v>214</v>
      </c>
      <c r="D26" s="30" t="s">
        <v>220</v>
      </c>
      <c r="E26" s="31">
        <v>1044147.52</v>
      </c>
      <c r="F26" s="33">
        <f t="shared" si="1"/>
        <v>34804.917333333331</v>
      </c>
      <c r="G26" s="34" t="s">
        <v>0</v>
      </c>
      <c r="H26" s="25"/>
    </row>
    <row r="27" spans="1:8" s="149" customFormat="1" x14ac:dyDescent="0.25">
      <c r="A27" s="25"/>
      <c r="B27" s="28" t="s">
        <v>210</v>
      </c>
      <c r="C27" s="29" t="s">
        <v>214</v>
      </c>
      <c r="D27" s="30" t="s">
        <v>216</v>
      </c>
      <c r="E27" s="31">
        <v>8279371.2599999998</v>
      </c>
      <c r="F27" s="33">
        <f t="shared" si="1"/>
        <v>110391.6168</v>
      </c>
      <c r="G27" s="34" t="s">
        <v>0</v>
      </c>
      <c r="H27" s="25"/>
    </row>
    <row r="28" spans="1:8" s="149" customFormat="1" x14ac:dyDescent="0.25">
      <c r="A28" s="25"/>
      <c r="B28" s="28" t="s">
        <v>211</v>
      </c>
      <c r="C28" s="29" t="s">
        <v>214</v>
      </c>
      <c r="D28" s="30" t="s">
        <v>216</v>
      </c>
      <c r="E28" s="31">
        <v>174600.02</v>
      </c>
      <c r="F28" s="33">
        <f t="shared" si="1"/>
        <v>2328.0002666666664</v>
      </c>
      <c r="G28" s="34" t="s">
        <v>0</v>
      </c>
      <c r="H28" s="25"/>
    </row>
    <row r="29" spans="1:8" s="149" customFormat="1" x14ac:dyDescent="0.25">
      <c r="A29" s="25"/>
      <c r="B29" s="28" t="s">
        <v>213</v>
      </c>
      <c r="C29" s="29" t="s">
        <v>214</v>
      </c>
      <c r="D29" s="30" t="s">
        <v>221</v>
      </c>
      <c r="E29" s="31">
        <v>843120.72</v>
      </c>
      <c r="F29" s="33">
        <f t="shared" si="1"/>
        <v>168624.144</v>
      </c>
      <c r="G29" s="34" t="s">
        <v>0</v>
      </c>
      <c r="H29" s="25"/>
    </row>
    <row r="30" spans="1:8" s="149" customFormat="1" x14ac:dyDescent="0.25">
      <c r="A30" s="25"/>
      <c r="B30" s="28" t="s">
        <v>212</v>
      </c>
      <c r="C30" s="29" t="s">
        <v>214</v>
      </c>
      <c r="D30" s="30">
        <v>5</v>
      </c>
      <c r="E30" s="31">
        <v>391701</v>
      </c>
      <c r="F30" s="33">
        <f t="shared" si="1"/>
        <v>78340.2</v>
      </c>
      <c r="G30" s="34" t="s">
        <v>0</v>
      </c>
      <c r="H30" s="25"/>
    </row>
    <row r="31" spans="1:8" s="149" customFormat="1" x14ac:dyDescent="0.25">
      <c r="A31" s="25"/>
      <c r="B31" s="28" t="s">
        <v>212</v>
      </c>
      <c r="C31" s="29" t="s">
        <v>214</v>
      </c>
      <c r="D31" s="30">
        <v>5</v>
      </c>
      <c r="E31" s="31">
        <v>483525</v>
      </c>
      <c r="F31" s="33">
        <f t="shared" si="1"/>
        <v>96705</v>
      </c>
      <c r="G31" s="34" t="s">
        <v>0</v>
      </c>
      <c r="H31" s="25"/>
    </row>
    <row r="32" spans="1:8" s="149" customFormat="1" x14ac:dyDescent="0.25">
      <c r="A32" s="25"/>
      <c r="B32" s="28" t="s">
        <v>212</v>
      </c>
      <c r="C32" s="29" t="s">
        <v>214</v>
      </c>
      <c r="D32" s="30">
        <v>5</v>
      </c>
      <c r="E32" s="31">
        <v>163377</v>
      </c>
      <c r="F32" s="33">
        <f t="shared" si="1"/>
        <v>32675.4</v>
      </c>
      <c r="G32" s="34" t="s">
        <v>0</v>
      </c>
      <c r="H32" s="25"/>
    </row>
    <row r="33" spans="1:8" s="149" customFormat="1" x14ac:dyDescent="0.25">
      <c r="A33" s="25"/>
      <c r="B33" s="28" t="s">
        <v>192</v>
      </c>
      <c r="C33" s="29" t="s">
        <v>214</v>
      </c>
      <c r="D33" s="30" t="s">
        <v>217</v>
      </c>
      <c r="E33" s="31">
        <v>5736.04</v>
      </c>
      <c r="F33" s="33">
        <f t="shared" si="1"/>
        <v>286.80200000000002</v>
      </c>
      <c r="G33" s="34" t="s">
        <v>0</v>
      </c>
      <c r="H33" s="25"/>
    </row>
    <row r="34" spans="1:8" s="149" customFormat="1" x14ac:dyDescent="0.25">
      <c r="A34" s="25"/>
      <c r="B34" s="28" t="s">
        <v>192</v>
      </c>
      <c r="C34" s="29" t="s">
        <v>214</v>
      </c>
      <c r="D34" s="30" t="s">
        <v>217</v>
      </c>
      <c r="E34" s="31">
        <v>17208.12</v>
      </c>
      <c r="F34" s="33">
        <f t="shared" si="1"/>
        <v>860.40599999999995</v>
      </c>
      <c r="G34" s="34" t="s">
        <v>0</v>
      </c>
      <c r="H34" s="25"/>
    </row>
    <row r="35" spans="1:8" s="149" customFormat="1" x14ac:dyDescent="0.25">
      <c r="A35" s="25"/>
      <c r="B35" s="28" t="s">
        <v>192</v>
      </c>
      <c r="C35" s="29" t="s">
        <v>214</v>
      </c>
      <c r="D35" s="30" t="s">
        <v>217</v>
      </c>
      <c r="E35" s="31">
        <v>74568.52</v>
      </c>
      <c r="F35" s="33">
        <f t="shared" si="1"/>
        <v>3728.4260000000004</v>
      </c>
      <c r="G35" s="34" t="s">
        <v>0</v>
      </c>
      <c r="H35" s="25"/>
    </row>
    <row r="36" spans="1:8" s="149" customFormat="1" x14ac:dyDescent="0.25">
      <c r="A36" s="25"/>
      <c r="B36" s="28" t="s">
        <v>192</v>
      </c>
      <c r="C36" s="29" t="s">
        <v>214</v>
      </c>
      <c r="D36" s="30" t="s">
        <v>217</v>
      </c>
      <c r="E36" s="31">
        <v>74568.52</v>
      </c>
      <c r="F36" s="33">
        <f t="shared" si="1"/>
        <v>3728.4260000000004</v>
      </c>
      <c r="G36" s="34" t="s">
        <v>0</v>
      </c>
      <c r="H36" s="25"/>
    </row>
    <row r="37" spans="1:8" s="149" customFormat="1" x14ac:dyDescent="0.25">
      <c r="A37" s="25"/>
      <c r="B37" s="28" t="s">
        <v>192</v>
      </c>
      <c r="C37" s="29" t="s">
        <v>214</v>
      </c>
      <c r="D37" s="30" t="s">
        <v>217</v>
      </c>
      <c r="E37" s="31">
        <v>51624.36</v>
      </c>
      <c r="F37" s="33">
        <f t="shared" si="1"/>
        <v>2581.2179999999998</v>
      </c>
      <c r="G37" s="34" t="s">
        <v>0</v>
      </c>
      <c r="H37" s="25"/>
    </row>
    <row r="38" spans="1:8" s="149" customFormat="1" x14ac:dyDescent="0.25">
      <c r="A38" s="25"/>
      <c r="B38" s="28" t="s">
        <v>192</v>
      </c>
      <c r="C38" s="29" t="s">
        <v>214</v>
      </c>
      <c r="D38" s="30" t="s">
        <v>217</v>
      </c>
      <c r="E38" s="31">
        <v>154873.07999999999</v>
      </c>
      <c r="F38" s="33">
        <f t="shared" si="1"/>
        <v>7743.6539999999995</v>
      </c>
      <c r="G38" s="34" t="s">
        <v>0</v>
      </c>
      <c r="H38" s="25"/>
    </row>
    <row r="39" spans="1:8" s="149" customFormat="1" x14ac:dyDescent="0.25">
      <c r="A39" s="25"/>
      <c r="B39" s="28" t="s">
        <v>192</v>
      </c>
      <c r="C39" s="29" t="s">
        <v>214</v>
      </c>
      <c r="D39" s="30" t="s">
        <v>217</v>
      </c>
      <c r="E39" s="31">
        <v>40152.28</v>
      </c>
      <c r="F39" s="33">
        <f t="shared" si="1"/>
        <v>2007.614</v>
      </c>
      <c r="G39" s="34" t="s">
        <v>0</v>
      </c>
      <c r="H39" s="25"/>
    </row>
    <row r="40" spans="1:8" s="149" customFormat="1" x14ac:dyDescent="0.25">
      <c r="A40" s="25"/>
      <c r="B40" s="28" t="s">
        <v>192</v>
      </c>
      <c r="C40" s="29" t="s">
        <v>214</v>
      </c>
      <c r="D40" s="30" t="s">
        <v>217</v>
      </c>
      <c r="E40" s="31">
        <v>22944.16</v>
      </c>
      <c r="F40" s="33">
        <f t="shared" si="1"/>
        <v>1147.2080000000001</v>
      </c>
      <c r="G40" s="34" t="s">
        <v>0</v>
      </c>
      <c r="H40" s="25"/>
    </row>
    <row r="41" spans="1:8" s="149" customFormat="1" x14ac:dyDescent="0.25">
      <c r="A41" s="25"/>
      <c r="B41" s="28" t="s">
        <v>222</v>
      </c>
      <c r="C41" s="29" t="s">
        <v>214</v>
      </c>
      <c r="D41" s="30" t="s">
        <v>215</v>
      </c>
      <c r="E41" s="31">
        <v>198246.86</v>
      </c>
      <c r="F41" s="33">
        <f t="shared" si="1"/>
        <v>19824.685999999998</v>
      </c>
      <c r="G41" s="34" t="s">
        <v>0</v>
      </c>
      <c r="H41" s="25"/>
    </row>
    <row r="42" spans="1:8" s="149" customFormat="1" x14ac:dyDescent="0.25">
      <c r="A42" s="25"/>
      <c r="B42" s="28" t="s">
        <v>192</v>
      </c>
      <c r="C42" s="29" t="s">
        <v>214</v>
      </c>
      <c r="D42" s="30" t="s">
        <v>217</v>
      </c>
      <c r="E42" s="31">
        <v>91776.639999999999</v>
      </c>
      <c r="F42" s="33">
        <f t="shared" si="1"/>
        <v>4588.8320000000003</v>
      </c>
      <c r="G42" s="34" t="s">
        <v>0</v>
      </c>
      <c r="H42" s="25"/>
    </row>
    <row r="43" spans="1:8" s="149" customFormat="1" x14ac:dyDescent="0.25">
      <c r="A43" s="25"/>
      <c r="B43" s="28" t="s">
        <v>192</v>
      </c>
      <c r="C43" s="29" t="s">
        <v>214</v>
      </c>
      <c r="D43" s="30" t="s">
        <v>217</v>
      </c>
      <c r="E43" s="31">
        <v>344162.4</v>
      </c>
      <c r="F43" s="33">
        <f t="shared" si="1"/>
        <v>17208.120000000003</v>
      </c>
      <c r="G43" s="34" t="s">
        <v>0</v>
      </c>
      <c r="H43" s="25"/>
    </row>
    <row r="44" spans="1:8" s="149" customFormat="1" x14ac:dyDescent="0.25">
      <c r="A44" s="25"/>
      <c r="B44" s="28" t="s">
        <v>192</v>
      </c>
      <c r="C44" s="29" t="s">
        <v>214</v>
      </c>
      <c r="D44" s="30" t="s">
        <v>217</v>
      </c>
      <c r="E44" s="31">
        <v>143401</v>
      </c>
      <c r="F44" s="33">
        <f t="shared" si="1"/>
        <v>7170.05</v>
      </c>
      <c r="G44" s="34" t="s">
        <v>0</v>
      </c>
      <c r="H44" s="25"/>
    </row>
    <row r="45" spans="1:8" s="149" customFormat="1" x14ac:dyDescent="0.25">
      <c r="A45" s="25"/>
      <c r="B45" s="28" t="s">
        <v>192</v>
      </c>
      <c r="C45" s="29" t="s">
        <v>214</v>
      </c>
      <c r="D45" s="30" t="s">
        <v>217</v>
      </c>
      <c r="E45" s="31">
        <v>5736.04</v>
      </c>
      <c r="F45" s="33">
        <f t="shared" si="1"/>
        <v>286.80200000000002</v>
      </c>
      <c r="G45" s="34" t="s">
        <v>0</v>
      </c>
      <c r="H45" s="25"/>
    </row>
    <row r="46" spans="1:8" s="149" customFormat="1" x14ac:dyDescent="0.25">
      <c r="A46" s="25"/>
      <c r="B46" s="28" t="s">
        <v>192</v>
      </c>
      <c r="C46" s="29" t="s">
        <v>214</v>
      </c>
      <c r="D46" s="30" t="s">
        <v>217</v>
      </c>
      <c r="E46" s="31">
        <v>5736.04</v>
      </c>
      <c r="F46" s="33">
        <f t="shared" si="1"/>
        <v>286.80200000000002</v>
      </c>
      <c r="G46" s="34" t="s">
        <v>0</v>
      </c>
      <c r="H46" s="25"/>
    </row>
    <row r="47" spans="1:8" s="149" customFormat="1" x14ac:dyDescent="0.25">
      <c r="A47" s="25"/>
      <c r="B47" s="28" t="s">
        <v>192</v>
      </c>
      <c r="C47" s="29" t="s">
        <v>214</v>
      </c>
      <c r="D47" s="30" t="s">
        <v>217</v>
      </c>
      <c r="E47" s="31">
        <v>11472.08</v>
      </c>
      <c r="F47" s="33">
        <f t="shared" si="1"/>
        <v>573.60400000000004</v>
      </c>
      <c r="G47" s="34" t="s">
        <v>0</v>
      </c>
      <c r="H47" s="25"/>
    </row>
    <row r="48" spans="1:8" s="149" customFormat="1" x14ac:dyDescent="0.25">
      <c r="A48" s="25"/>
      <c r="B48" s="28" t="s">
        <v>192</v>
      </c>
      <c r="C48" s="29" t="s">
        <v>214</v>
      </c>
      <c r="D48" s="30" t="s">
        <v>217</v>
      </c>
      <c r="E48" s="31">
        <v>17208.12</v>
      </c>
      <c r="F48" s="33">
        <f t="shared" si="1"/>
        <v>860.40599999999995</v>
      </c>
      <c r="G48" s="34" t="s">
        <v>0</v>
      </c>
      <c r="H48" s="25"/>
    </row>
    <row r="49" spans="1:8" s="149" customFormat="1" x14ac:dyDescent="0.25">
      <c r="A49" s="25"/>
      <c r="B49" s="28" t="s">
        <v>192</v>
      </c>
      <c r="C49" s="29" t="s">
        <v>214</v>
      </c>
      <c r="D49" s="30" t="s">
        <v>217</v>
      </c>
      <c r="E49" s="31">
        <v>22944.16</v>
      </c>
      <c r="F49" s="33">
        <f t="shared" si="1"/>
        <v>1147.2080000000001</v>
      </c>
      <c r="G49" s="34" t="s">
        <v>0</v>
      </c>
      <c r="H49" s="25"/>
    </row>
    <row r="50" spans="1:8" s="149" customFormat="1" x14ac:dyDescent="0.25">
      <c r="A50" s="25"/>
      <c r="B50" s="28" t="s">
        <v>192</v>
      </c>
      <c r="C50" s="29" t="s">
        <v>214</v>
      </c>
      <c r="D50" s="30" t="s">
        <v>217</v>
      </c>
      <c r="E50" s="31">
        <v>17208.12</v>
      </c>
      <c r="F50" s="33">
        <f t="shared" si="1"/>
        <v>860.40599999999995</v>
      </c>
      <c r="G50" s="34" t="s">
        <v>0</v>
      </c>
      <c r="H50" s="25"/>
    </row>
    <row r="51" spans="1:8" s="149" customFormat="1" x14ac:dyDescent="0.25">
      <c r="A51" s="25"/>
      <c r="B51" s="22" t="s">
        <v>71</v>
      </c>
      <c r="C51" s="159"/>
      <c r="D51" s="159"/>
      <c r="E51" s="159"/>
      <c r="F51" s="35">
        <f>SUM(F8:F50)</f>
        <v>1235688.2167666664</v>
      </c>
      <c r="G51" s="36" t="s">
        <v>0</v>
      </c>
      <c r="H51" s="25"/>
    </row>
    <row r="52" spans="1:8" s="149" customFormat="1" x14ac:dyDescent="0.25">
      <c r="A52" s="25"/>
      <c r="B52" s="106" t="s">
        <v>137</v>
      </c>
      <c r="C52" s="160"/>
      <c r="D52" s="160"/>
      <c r="E52" s="160"/>
      <c r="F52" s="65">
        <v>8296158.8166666673</v>
      </c>
      <c r="G52" s="36" t="s">
        <v>0</v>
      </c>
      <c r="H52" s="25"/>
    </row>
    <row r="53" spans="1:8" s="149" customFormat="1" x14ac:dyDescent="0.25">
      <c r="A53" s="25"/>
      <c r="B53" s="38" t="s">
        <v>68</v>
      </c>
      <c r="C53" s="161"/>
      <c r="D53" s="161"/>
      <c r="E53" s="162"/>
      <c r="F53" s="37">
        <f>F51+F52</f>
        <v>9531847.033433333</v>
      </c>
      <c r="G53" s="37" t="s">
        <v>0</v>
      </c>
      <c r="H53" s="25"/>
    </row>
    <row r="54" spans="1:8" s="149" customFormat="1" x14ac:dyDescent="0.25">
      <c r="A54" s="25"/>
      <c r="B54" s="25"/>
      <c r="C54" s="25"/>
      <c r="D54" s="25"/>
      <c r="E54" s="25"/>
      <c r="F54" s="25"/>
      <c r="G54" s="25"/>
      <c r="H54" s="25"/>
    </row>
    <row r="55" spans="1:8" s="149" customFormat="1" x14ac:dyDescent="0.25">
      <c r="A55" s="25"/>
      <c r="B55" s="25"/>
      <c r="C55" s="25"/>
      <c r="D55" s="25"/>
      <c r="E55" s="25"/>
      <c r="F55" s="25"/>
      <c r="G55" s="25"/>
      <c r="H55" s="25"/>
    </row>
    <row r="56" spans="1:8" s="149" customFormat="1" x14ac:dyDescent="0.25">
      <c r="A56" s="25"/>
      <c r="B56" s="25"/>
      <c r="C56" s="25"/>
      <c r="D56" s="25"/>
      <c r="E56" s="25"/>
      <c r="F56" s="25"/>
      <c r="G56" s="25"/>
      <c r="H56" s="25"/>
    </row>
    <row r="57" spans="1:8" s="149" customFormat="1" hidden="1" x14ac:dyDescent="0.25"/>
    <row r="58" spans="1:8" s="149" customFormat="1" hidden="1" x14ac:dyDescent="0.25"/>
    <row r="59" spans="1:8" s="149" customFormat="1" hidden="1" x14ac:dyDescent="0.25"/>
    <row r="60" spans="1:8" s="149" customFormat="1" ht="14.45" hidden="1" customHeight="1" x14ac:dyDescent="0.25"/>
    <row r="61" spans="1:8" s="149" customFormat="1" ht="14.45" hidden="1" customHeight="1" x14ac:dyDescent="0.25"/>
    <row r="62" spans="1:8" s="149" customFormat="1" ht="15" hidden="1" customHeight="1" x14ac:dyDescent="0.25"/>
    <row r="63" spans="1:8" s="149" customFormat="1" ht="15" hidden="1" customHeight="1" x14ac:dyDescent="0.25"/>
    <row r="64" spans="1:8" s="149" customFormat="1" ht="15" hidden="1" customHeight="1" x14ac:dyDescent="0.25"/>
    <row r="65" s="149" customFormat="1" ht="15" hidden="1" customHeight="1" x14ac:dyDescent="0.25"/>
    <row r="66" s="149" customFormat="1" ht="15" hidden="1" customHeight="1" x14ac:dyDescent="0.25"/>
    <row r="67" s="149" customFormat="1" hidden="1" x14ac:dyDescent="0.25"/>
    <row r="68" s="149" customFormat="1" hidden="1" x14ac:dyDescent="0.25"/>
    <row r="69" s="149" customFormat="1" hidden="1" x14ac:dyDescent="0.25"/>
    <row r="70" s="149" customFormat="1" hidden="1" x14ac:dyDescent="0.25"/>
    <row r="71" s="149" customFormat="1" hidden="1" x14ac:dyDescent="0.25"/>
    <row r="72" s="149" customFormat="1" hidden="1" x14ac:dyDescent="0.25"/>
    <row r="73" s="149" customFormat="1" hidden="1" x14ac:dyDescent="0.25"/>
    <row r="74" s="149" customFormat="1" hidden="1" x14ac:dyDescent="0.25"/>
    <row r="75" s="149" customFormat="1" hidden="1" x14ac:dyDescent="0.25"/>
    <row r="76" s="149" customFormat="1" hidden="1" x14ac:dyDescent="0.25"/>
    <row r="77" s="149" customFormat="1" hidden="1" x14ac:dyDescent="0.25"/>
    <row r="78" s="149" customFormat="1" hidden="1" x14ac:dyDescent="0.25"/>
    <row r="79" s="149" customFormat="1" hidden="1" x14ac:dyDescent="0.25"/>
    <row r="80" s="149" customFormat="1" hidden="1" x14ac:dyDescent="0.25"/>
    <row r="81" s="149" customFormat="1" hidden="1" x14ac:dyDescent="0.25"/>
    <row r="82" s="149" customFormat="1" hidden="1" x14ac:dyDescent="0.25"/>
    <row r="83" s="149" customFormat="1" hidden="1" x14ac:dyDescent="0.25"/>
    <row r="84" s="149" customFormat="1" hidden="1" x14ac:dyDescent="0.25"/>
    <row r="85" s="149" customFormat="1" hidden="1" x14ac:dyDescent="0.25"/>
    <row r="86" s="149" customFormat="1" hidden="1" x14ac:dyDescent="0.25"/>
    <row r="87" s="149" customFormat="1" hidden="1" x14ac:dyDescent="0.25"/>
    <row r="88" s="149" customFormat="1" hidden="1" x14ac:dyDescent="0.25"/>
    <row r="89" s="149" customFormat="1" hidden="1" x14ac:dyDescent="0.25"/>
    <row r="90" s="149" customFormat="1" hidden="1" x14ac:dyDescent="0.25"/>
    <row r="91" s="149" customFormat="1" hidden="1" x14ac:dyDescent="0.25"/>
    <row r="92" s="149" customFormat="1" hidden="1" x14ac:dyDescent="0.25"/>
    <row r="93" s="149" customFormat="1" hidden="1" x14ac:dyDescent="0.25"/>
    <row r="94" s="149" customFormat="1" hidden="1" x14ac:dyDescent="0.25"/>
    <row r="95" s="149" customFormat="1" hidden="1" x14ac:dyDescent="0.25"/>
    <row r="96" s="149" customFormat="1" hidden="1" x14ac:dyDescent="0.25"/>
    <row r="97" s="149" customFormat="1" hidden="1" x14ac:dyDescent="0.25"/>
    <row r="98" s="149" customFormat="1" hidden="1" x14ac:dyDescent="0.25"/>
    <row r="99" s="149" customFormat="1" hidden="1" x14ac:dyDescent="0.25"/>
    <row r="100" s="149" customFormat="1" hidden="1" x14ac:dyDescent="0.25"/>
    <row r="101" s="149" customFormat="1" hidden="1" x14ac:dyDescent="0.25"/>
    <row r="102" s="149" customFormat="1" hidden="1" x14ac:dyDescent="0.25"/>
    <row r="103" s="149" customFormat="1" hidden="1" x14ac:dyDescent="0.25"/>
    <row r="104" s="149" customFormat="1" hidden="1" x14ac:dyDescent="0.25"/>
    <row r="105" s="149" customFormat="1" hidden="1" x14ac:dyDescent="0.25"/>
    <row r="106" s="149" customFormat="1" hidden="1" x14ac:dyDescent="0.25"/>
    <row r="107" s="149" customFormat="1" hidden="1" x14ac:dyDescent="0.25"/>
    <row r="108" s="149" customFormat="1" hidden="1" x14ac:dyDescent="0.25"/>
    <row r="109" s="149" customFormat="1" hidden="1" x14ac:dyDescent="0.25"/>
    <row r="110" s="149" customFormat="1" hidden="1" x14ac:dyDescent="0.25"/>
    <row r="111" s="149" customFormat="1" hidden="1" x14ac:dyDescent="0.25"/>
    <row r="112" s="149" customFormat="1" hidden="1" x14ac:dyDescent="0.25"/>
    <row r="113" s="149" customFormat="1" hidden="1" x14ac:dyDescent="0.25"/>
    <row r="114" s="149" customFormat="1" hidden="1" x14ac:dyDescent="0.25"/>
    <row r="115" s="149" customFormat="1" hidden="1" x14ac:dyDescent="0.25"/>
    <row r="116" s="149" customFormat="1" hidden="1" x14ac:dyDescent="0.25"/>
    <row r="117" s="149" customFormat="1" hidden="1" x14ac:dyDescent="0.25"/>
    <row r="118" s="149" customFormat="1" hidden="1" x14ac:dyDescent="0.25"/>
    <row r="119" s="149" customFormat="1" hidden="1" x14ac:dyDescent="0.25"/>
    <row r="120" s="149" customFormat="1" hidden="1" x14ac:dyDescent="0.25"/>
    <row r="121" s="149" customFormat="1" hidden="1" x14ac:dyDescent="0.25"/>
    <row r="122" s="149" customFormat="1" hidden="1" x14ac:dyDescent="0.25"/>
    <row r="123" s="149" customFormat="1" hidden="1" x14ac:dyDescent="0.25"/>
    <row r="124" s="149" customFormat="1" hidden="1" x14ac:dyDescent="0.25"/>
    <row r="125" s="149" customFormat="1" hidden="1" x14ac:dyDescent="0.25"/>
    <row r="126" s="149" customFormat="1" hidden="1" x14ac:dyDescent="0.25"/>
    <row r="127" s="149" customFormat="1" hidden="1" x14ac:dyDescent="0.25"/>
    <row r="128" s="149" customFormat="1" hidden="1" x14ac:dyDescent="0.25"/>
    <row r="129" s="149" customFormat="1" hidden="1" x14ac:dyDescent="0.25"/>
    <row r="130" s="149" customFormat="1" hidden="1" x14ac:dyDescent="0.25"/>
    <row r="131" s="149" customFormat="1" hidden="1" x14ac:dyDescent="0.25"/>
    <row r="132" s="149" customFormat="1" hidden="1" x14ac:dyDescent="0.25"/>
    <row r="133" s="149" customFormat="1" hidden="1" x14ac:dyDescent="0.25"/>
    <row r="134" s="149" customFormat="1" hidden="1" x14ac:dyDescent="0.25"/>
    <row r="135" s="149" customFormat="1" hidden="1" x14ac:dyDescent="0.25"/>
    <row r="136" s="149" customFormat="1" hidden="1" x14ac:dyDescent="0.25"/>
    <row r="137" s="149" customFormat="1" hidden="1" x14ac:dyDescent="0.25"/>
    <row r="138" s="149" customFormat="1" hidden="1" x14ac:dyDescent="0.25"/>
    <row r="139" s="149" customFormat="1" hidden="1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49" customWidth="1"/>
    <col min="2" max="2" width="55.42578125" style="149" customWidth="1"/>
    <col min="3" max="3" width="23.140625" style="149" customWidth="1"/>
    <col min="4" max="4" width="3.140625" style="149" customWidth="1"/>
    <col min="5" max="5" width="9.140625" style="149" customWidth="1"/>
    <col min="6" max="16384" width="9.140625" style="149" hidden="1"/>
  </cols>
  <sheetData>
    <row r="1" spans="1:5" x14ac:dyDescent="0.25">
      <c r="A1" s="1" t="str">
        <f>'1. Forside'!A1</f>
        <v>Hedensted Spildevand</v>
      </c>
      <c r="B1" s="163"/>
      <c r="C1" s="163"/>
      <c r="D1" s="163"/>
      <c r="E1" s="163"/>
    </row>
    <row r="2" spans="1:5" x14ac:dyDescent="0.25">
      <c r="A2" s="1" t="str">
        <f>'1. Forside'!A2</f>
        <v>S036</v>
      </c>
      <c r="B2" s="163"/>
      <c r="C2" s="163"/>
      <c r="D2" s="163"/>
      <c r="E2" s="163"/>
    </row>
    <row r="3" spans="1:5" x14ac:dyDescent="0.25">
      <c r="A3" s="163"/>
      <c r="B3" s="163"/>
      <c r="C3" s="163"/>
      <c r="D3" s="163"/>
      <c r="E3" s="163"/>
    </row>
    <row r="4" spans="1:5" ht="36.75" customHeight="1" x14ac:dyDescent="0.25">
      <c r="A4" s="163"/>
      <c r="B4" s="261" t="s">
        <v>126</v>
      </c>
      <c r="C4" s="261"/>
      <c r="D4" s="261"/>
      <c r="E4" s="163"/>
    </row>
    <row r="5" spans="1:5" ht="15.75" customHeight="1" x14ac:dyDescent="0.25">
      <c r="A5" s="163"/>
      <c r="B5" s="150"/>
      <c r="C5" s="163"/>
      <c r="D5" s="163"/>
      <c r="E5" s="163"/>
    </row>
    <row r="6" spans="1:5" ht="27.2" customHeight="1" x14ac:dyDescent="0.25">
      <c r="A6" s="163"/>
      <c r="B6" s="19" t="s">
        <v>138</v>
      </c>
      <c r="C6" s="164"/>
      <c r="D6" s="164"/>
      <c r="E6" s="163"/>
    </row>
    <row r="7" spans="1:5" x14ac:dyDescent="0.25">
      <c r="A7" s="163"/>
      <c r="B7" s="107" t="s">
        <v>139</v>
      </c>
      <c r="C7" s="18">
        <v>603701</v>
      </c>
      <c r="D7" s="152" t="s">
        <v>0</v>
      </c>
      <c r="E7" s="163"/>
    </row>
    <row r="8" spans="1:5" x14ac:dyDescent="0.25">
      <c r="A8" s="163"/>
      <c r="B8" s="107" t="s">
        <v>140</v>
      </c>
      <c r="C8" s="18">
        <v>603700</v>
      </c>
      <c r="D8" s="152" t="s">
        <v>0</v>
      </c>
      <c r="E8" s="163"/>
    </row>
    <row r="9" spans="1:5" ht="15" customHeight="1" x14ac:dyDescent="0.25">
      <c r="A9" s="163"/>
      <c r="B9" s="107" t="s">
        <v>141</v>
      </c>
      <c r="C9" s="39">
        <f>'6. Gennemførte investeringer'!F51</f>
        <v>1235688.2167666664</v>
      </c>
      <c r="D9" s="152" t="s">
        <v>0</v>
      </c>
      <c r="E9" s="163"/>
    </row>
    <row r="10" spans="1:5" x14ac:dyDescent="0.25">
      <c r="A10" s="163"/>
      <c r="B10" s="27" t="s">
        <v>138</v>
      </c>
      <c r="C10" s="20">
        <f>C9-C7+C9-C8</f>
        <v>1263975.4335333328</v>
      </c>
      <c r="D10" s="154" t="s">
        <v>0</v>
      </c>
      <c r="E10" s="163"/>
    </row>
    <row r="11" spans="1:5" x14ac:dyDescent="0.25">
      <c r="A11" s="163"/>
      <c r="B11" s="163"/>
      <c r="C11" s="163"/>
      <c r="D11" s="163"/>
      <c r="E11" s="163"/>
    </row>
    <row r="12" spans="1:5" x14ac:dyDescent="0.25">
      <c r="A12" s="163"/>
      <c r="B12" s="163"/>
      <c r="C12" s="163"/>
      <c r="D12" s="163"/>
      <c r="E12" s="163"/>
    </row>
    <row r="13" spans="1:5" x14ac:dyDescent="0.25">
      <c r="A13" s="163"/>
      <c r="B13" s="163"/>
      <c r="C13" s="163"/>
      <c r="D13" s="163"/>
      <c r="E13" s="163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84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6" customWidth="1"/>
    <col min="2" max="2" width="55.140625" style="156" customWidth="1"/>
    <col min="3" max="3" width="6.28515625" style="176" customWidth="1"/>
    <col min="4" max="4" width="6.85546875" style="156" customWidth="1"/>
    <col min="5" max="5" width="12.140625" style="156" customWidth="1"/>
    <col min="6" max="6" width="11" style="156" customWidth="1"/>
    <col min="7" max="7" width="3.85546875" style="156" customWidth="1"/>
    <col min="8" max="8" width="9.140625" style="156" customWidth="1"/>
    <col min="9" max="16384" width="9.140625" style="156" hidden="1"/>
  </cols>
  <sheetData>
    <row r="1" spans="1:8" s="149" customFormat="1" x14ac:dyDescent="0.25">
      <c r="A1" s="1" t="str">
        <f>'1. Forside'!A1</f>
        <v>Hedensted Spildevand</v>
      </c>
      <c r="B1" s="25"/>
      <c r="C1" s="165"/>
      <c r="D1" s="25"/>
      <c r="E1" s="25"/>
      <c r="F1" s="25"/>
      <c r="G1" s="25"/>
      <c r="H1" s="25"/>
    </row>
    <row r="2" spans="1:8" s="149" customFormat="1" x14ac:dyDescent="0.25">
      <c r="A2" s="1" t="str">
        <f>'1. Forside'!A2</f>
        <v>S036</v>
      </c>
      <c r="B2" s="25"/>
      <c r="C2" s="165"/>
      <c r="D2" s="25"/>
      <c r="E2" s="25"/>
      <c r="F2" s="25"/>
      <c r="G2" s="25"/>
      <c r="H2" s="25"/>
    </row>
    <row r="3" spans="1:8" s="149" customFormat="1" x14ac:dyDescent="0.25">
      <c r="A3" s="25"/>
      <c r="B3" s="25"/>
      <c r="C3" s="165"/>
      <c r="D3" s="25"/>
      <c r="E3" s="25"/>
      <c r="F3" s="25"/>
      <c r="G3" s="25"/>
      <c r="H3" s="25"/>
    </row>
    <row r="4" spans="1:8" s="149" customFormat="1" ht="24" customHeight="1" x14ac:dyDescent="0.25">
      <c r="A4" s="25"/>
      <c r="B4" s="261" t="s">
        <v>125</v>
      </c>
      <c r="C4" s="261"/>
      <c r="D4" s="261"/>
      <c r="E4" s="261"/>
      <c r="F4" s="261"/>
      <c r="G4" s="261"/>
      <c r="H4" s="25"/>
    </row>
    <row r="5" spans="1:8" s="149" customFormat="1" ht="15.75" customHeight="1" x14ac:dyDescent="0.25">
      <c r="A5" s="25"/>
      <c r="B5" s="150"/>
      <c r="C5" s="165"/>
      <c r="D5" s="25"/>
      <c r="E5" s="25"/>
      <c r="F5" s="25"/>
      <c r="G5" s="25"/>
      <c r="H5" s="25"/>
    </row>
    <row r="6" spans="1:8" s="149" customFormat="1" ht="27.2" customHeight="1" x14ac:dyDescent="0.25">
      <c r="A6" s="25"/>
      <c r="B6" s="40" t="s">
        <v>112</v>
      </c>
      <c r="C6" s="41"/>
      <c r="D6" s="42"/>
      <c r="E6" s="42"/>
      <c r="F6" s="43"/>
      <c r="G6" s="43"/>
      <c r="H6" s="25"/>
    </row>
    <row r="7" spans="1:8" s="149" customFormat="1" ht="39" customHeight="1" x14ac:dyDescent="0.25">
      <c r="A7" s="25"/>
      <c r="B7" s="210" t="s">
        <v>50</v>
      </c>
      <c r="C7" s="210" t="s">
        <v>49</v>
      </c>
      <c r="D7" s="210" t="s">
        <v>53</v>
      </c>
      <c r="E7" s="210" t="s">
        <v>54</v>
      </c>
      <c r="F7" s="263" t="s">
        <v>55</v>
      </c>
      <c r="G7" s="263"/>
      <c r="H7" s="25"/>
    </row>
    <row r="8" spans="1:8" s="149" customFormat="1" x14ac:dyDescent="0.25">
      <c r="A8" s="25"/>
      <c r="B8" s="28" t="s">
        <v>196</v>
      </c>
      <c r="C8" s="29">
        <v>2015</v>
      </c>
      <c r="D8" s="30">
        <v>75</v>
      </c>
      <c r="E8" s="31">
        <v>475000</v>
      </c>
      <c r="F8" s="44">
        <f>E8/D8</f>
        <v>6333.333333333333</v>
      </c>
      <c r="G8" s="34" t="s">
        <v>0</v>
      </c>
      <c r="H8" s="25"/>
    </row>
    <row r="9" spans="1:8" s="149" customFormat="1" x14ac:dyDescent="0.25">
      <c r="A9" s="25"/>
      <c r="B9" s="28" t="s">
        <v>192</v>
      </c>
      <c r="C9" s="29">
        <v>2015</v>
      </c>
      <c r="D9" s="30">
        <v>75</v>
      </c>
      <c r="E9" s="31">
        <v>225000</v>
      </c>
      <c r="F9" s="44">
        <f t="shared" ref="F9:F64" si="0">E9/D9</f>
        <v>3000</v>
      </c>
      <c r="G9" s="34" t="s">
        <v>0</v>
      </c>
      <c r="H9" s="25"/>
    </row>
    <row r="10" spans="1:8" s="149" customFormat="1" x14ac:dyDescent="0.25">
      <c r="A10" s="25"/>
      <c r="B10" s="28" t="s">
        <v>223</v>
      </c>
      <c r="C10" s="29">
        <v>2015</v>
      </c>
      <c r="D10" s="30">
        <v>75</v>
      </c>
      <c r="E10" s="31">
        <v>85000</v>
      </c>
      <c r="F10" s="44">
        <f t="shared" si="0"/>
        <v>1133.3333333333333</v>
      </c>
      <c r="G10" s="34" t="s">
        <v>0</v>
      </c>
      <c r="H10" s="25"/>
    </row>
    <row r="11" spans="1:8" s="149" customFormat="1" x14ac:dyDescent="0.25">
      <c r="A11" s="25"/>
      <c r="B11" s="28" t="s">
        <v>196</v>
      </c>
      <c r="C11" s="29">
        <v>2015</v>
      </c>
      <c r="D11" s="30">
        <v>75</v>
      </c>
      <c r="E11" s="31">
        <v>7875000</v>
      </c>
      <c r="F11" s="44">
        <f t="shared" si="0"/>
        <v>105000</v>
      </c>
      <c r="G11" s="34" t="s">
        <v>0</v>
      </c>
      <c r="H11" s="25"/>
    </row>
    <row r="12" spans="1:8" s="149" customFormat="1" x14ac:dyDescent="0.25">
      <c r="A12" s="25"/>
      <c r="B12" s="28" t="s">
        <v>192</v>
      </c>
      <c r="C12" s="29">
        <v>2015</v>
      </c>
      <c r="D12" s="30">
        <v>75</v>
      </c>
      <c r="E12" s="31">
        <v>3600000</v>
      </c>
      <c r="F12" s="44">
        <f t="shared" si="0"/>
        <v>48000</v>
      </c>
      <c r="G12" s="34" t="s">
        <v>0</v>
      </c>
      <c r="H12" s="25"/>
    </row>
    <row r="13" spans="1:8" s="149" customFormat="1" x14ac:dyDescent="0.25">
      <c r="A13" s="25"/>
      <c r="B13" s="28" t="s">
        <v>223</v>
      </c>
      <c r="C13" s="29">
        <v>2015</v>
      </c>
      <c r="D13" s="30">
        <v>75</v>
      </c>
      <c r="E13" s="31">
        <v>1350000</v>
      </c>
      <c r="F13" s="44">
        <f t="shared" si="0"/>
        <v>18000</v>
      </c>
      <c r="G13" s="34" t="s">
        <v>0</v>
      </c>
      <c r="H13" s="25"/>
    </row>
    <row r="14" spans="1:8" s="149" customFormat="1" x14ac:dyDescent="0.25">
      <c r="A14" s="25"/>
      <c r="B14" s="28" t="s">
        <v>196</v>
      </c>
      <c r="C14" s="29">
        <v>2015</v>
      </c>
      <c r="D14" s="30">
        <v>75</v>
      </c>
      <c r="E14" s="31">
        <v>187500</v>
      </c>
      <c r="F14" s="44">
        <f t="shared" si="0"/>
        <v>2500</v>
      </c>
      <c r="G14" s="34" t="s">
        <v>0</v>
      </c>
      <c r="H14" s="25"/>
    </row>
    <row r="15" spans="1:8" s="149" customFormat="1" x14ac:dyDescent="0.25">
      <c r="A15" s="25"/>
      <c r="B15" s="28" t="s">
        <v>196</v>
      </c>
      <c r="C15" s="29">
        <v>2015</v>
      </c>
      <c r="D15" s="30">
        <v>75</v>
      </c>
      <c r="E15" s="31">
        <v>1140000</v>
      </c>
      <c r="F15" s="44">
        <f t="shared" si="0"/>
        <v>15200</v>
      </c>
      <c r="G15" s="34" t="s">
        <v>0</v>
      </c>
      <c r="H15" s="25"/>
    </row>
    <row r="16" spans="1:8" s="149" customFormat="1" x14ac:dyDescent="0.25">
      <c r="A16" s="25"/>
      <c r="B16" s="28" t="s">
        <v>224</v>
      </c>
      <c r="C16" s="29">
        <v>2015</v>
      </c>
      <c r="D16" s="30">
        <v>60</v>
      </c>
      <c r="E16" s="31">
        <v>200000</v>
      </c>
      <c r="F16" s="44">
        <f t="shared" si="0"/>
        <v>3333.3333333333335</v>
      </c>
      <c r="G16" s="34" t="s">
        <v>0</v>
      </c>
      <c r="H16" s="25"/>
    </row>
    <row r="17" spans="1:8" s="149" customFormat="1" x14ac:dyDescent="0.25">
      <c r="A17" s="25"/>
      <c r="B17" s="28" t="s">
        <v>192</v>
      </c>
      <c r="C17" s="29">
        <v>2015</v>
      </c>
      <c r="D17" s="30">
        <v>75</v>
      </c>
      <c r="E17" s="31">
        <v>1125000</v>
      </c>
      <c r="F17" s="44">
        <f t="shared" si="0"/>
        <v>15000</v>
      </c>
      <c r="G17" s="34" t="s">
        <v>0</v>
      </c>
      <c r="H17" s="25"/>
    </row>
    <row r="18" spans="1:8" s="149" customFormat="1" x14ac:dyDescent="0.25">
      <c r="A18" s="25"/>
      <c r="B18" s="28" t="s">
        <v>223</v>
      </c>
      <c r="C18" s="29">
        <v>2015</v>
      </c>
      <c r="D18" s="30">
        <v>75</v>
      </c>
      <c r="E18" s="31">
        <v>850000</v>
      </c>
      <c r="F18" s="44">
        <f t="shared" si="0"/>
        <v>11333.333333333334</v>
      </c>
      <c r="G18" s="34" t="s">
        <v>0</v>
      </c>
      <c r="H18" s="25"/>
    </row>
    <row r="19" spans="1:8" s="149" customFormat="1" x14ac:dyDescent="0.25">
      <c r="A19" s="25"/>
      <c r="B19" s="28" t="s">
        <v>196</v>
      </c>
      <c r="C19" s="29">
        <v>2015</v>
      </c>
      <c r="D19" s="30">
        <v>75</v>
      </c>
      <c r="E19" s="31">
        <v>665000</v>
      </c>
      <c r="F19" s="44">
        <f t="shared" si="0"/>
        <v>8866.6666666666661</v>
      </c>
      <c r="G19" s="34" t="s">
        <v>0</v>
      </c>
      <c r="H19" s="25"/>
    </row>
    <row r="20" spans="1:8" s="149" customFormat="1" x14ac:dyDescent="0.25">
      <c r="A20" s="25"/>
      <c r="B20" s="28" t="s">
        <v>192</v>
      </c>
      <c r="C20" s="29">
        <v>2015</v>
      </c>
      <c r="D20" s="30">
        <v>75</v>
      </c>
      <c r="E20" s="31">
        <v>315000</v>
      </c>
      <c r="F20" s="44">
        <f t="shared" si="0"/>
        <v>4200</v>
      </c>
      <c r="G20" s="34" t="s">
        <v>0</v>
      </c>
      <c r="H20" s="25"/>
    </row>
    <row r="21" spans="1:8" s="149" customFormat="1" x14ac:dyDescent="0.25">
      <c r="A21" s="25"/>
      <c r="B21" s="28" t="s">
        <v>223</v>
      </c>
      <c r="C21" s="29">
        <v>2015</v>
      </c>
      <c r="D21" s="30">
        <v>75</v>
      </c>
      <c r="E21" s="31">
        <v>119000</v>
      </c>
      <c r="F21" s="44">
        <f t="shared" si="0"/>
        <v>1586.6666666666667</v>
      </c>
      <c r="G21" s="34" t="s">
        <v>0</v>
      </c>
      <c r="H21" s="25"/>
    </row>
    <row r="22" spans="1:8" s="149" customFormat="1" x14ac:dyDescent="0.25">
      <c r="A22" s="25"/>
      <c r="B22" s="28" t="s">
        <v>209</v>
      </c>
      <c r="C22" s="29">
        <v>2015</v>
      </c>
      <c r="D22" s="30">
        <v>30</v>
      </c>
      <c r="E22" s="31">
        <v>3900000</v>
      </c>
      <c r="F22" s="44">
        <f t="shared" si="0"/>
        <v>130000</v>
      </c>
      <c r="G22" s="34" t="s">
        <v>0</v>
      </c>
      <c r="H22" s="25"/>
    </row>
    <row r="23" spans="1:8" s="149" customFormat="1" x14ac:dyDescent="0.25">
      <c r="A23" s="25"/>
      <c r="B23" s="28" t="s">
        <v>196</v>
      </c>
      <c r="C23" s="29">
        <v>2015</v>
      </c>
      <c r="D23" s="30">
        <v>75</v>
      </c>
      <c r="E23" s="31">
        <v>2625000</v>
      </c>
      <c r="F23" s="44">
        <f t="shared" si="0"/>
        <v>35000</v>
      </c>
      <c r="G23" s="34" t="s">
        <v>0</v>
      </c>
      <c r="H23" s="25"/>
    </row>
    <row r="24" spans="1:8" s="149" customFormat="1" x14ac:dyDescent="0.25">
      <c r="A24" s="25"/>
      <c r="B24" s="28" t="s">
        <v>225</v>
      </c>
      <c r="C24" s="29">
        <v>2015</v>
      </c>
      <c r="D24" s="30">
        <v>40</v>
      </c>
      <c r="E24" s="31">
        <v>100000</v>
      </c>
      <c r="F24" s="44">
        <f t="shared" si="0"/>
        <v>2500</v>
      </c>
      <c r="G24" s="34" t="s">
        <v>0</v>
      </c>
      <c r="H24" s="25"/>
    </row>
    <row r="25" spans="1:8" s="149" customFormat="1" x14ac:dyDescent="0.25">
      <c r="A25" s="25"/>
      <c r="B25" s="28" t="s">
        <v>196</v>
      </c>
      <c r="C25" s="29">
        <v>2015</v>
      </c>
      <c r="D25" s="30">
        <v>75</v>
      </c>
      <c r="E25" s="31">
        <v>570000</v>
      </c>
      <c r="F25" s="44">
        <f t="shared" si="0"/>
        <v>7600</v>
      </c>
      <c r="G25" s="34" t="s">
        <v>0</v>
      </c>
      <c r="H25" s="25"/>
    </row>
    <row r="26" spans="1:8" s="149" customFormat="1" x14ac:dyDescent="0.25">
      <c r="A26" s="25"/>
      <c r="B26" s="28" t="s">
        <v>192</v>
      </c>
      <c r="C26" s="29">
        <v>2015</v>
      </c>
      <c r="D26" s="30">
        <v>75</v>
      </c>
      <c r="E26" s="31">
        <v>270000</v>
      </c>
      <c r="F26" s="44">
        <f t="shared" si="0"/>
        <v>3600</v>
      </c>
      <c r="G26" s="34" t="s">
        <v>0</v>
      </c>
      <c r="H26" s="25"/>
    </row>
    <row r="27" spans="1:8" s="149" customFormat="1" x14ac:dyDescent="0.25">
      <c r="A27" s="25"/>
      <c r="B27" s="28" t="s">
        <v>223</v>
      </c>
      <c r="C27" s="29">
        <v>2015</v>
      </c>
      <c r="D27" s="30">
        <v>75</v>
      </c>
      <c r="E27" s="31">
        <v>102000</v>
      </c>
      <c r="F27" s="44">
        <f t="shared" si="0"/>
        <v>1360</v>
      </c>
      <c r="G27" s="34" t="s">
        <v>0</v>
      </c>
      <c r="H27" s="25"/>
    </row>
    <row r="28" spans="1:8" s="149" customFormat="1" x14ac:dyDescent="0.25">
      <c r="A28" s="25"/>
      <c r="B28" s="28" t="s">
        <v>196</v>
      </c>
      <c r="C28" s="29">
        <v>2015</v>
      </c>
      <c r="D28" s="30">
        <v>75</v>
      </c>
      <c r="E28" s="31">
        <v>6650000</v>
      </c>
      <c r="F28" s="44">
        <f t="shared" si="0"/>
        <v>88666.666666666672</v>
      </c>
      <c r="G28" s="34" t="s">
        <v>0</v>
      </c>
      <c r="H28" s="25"/>
    </row>
    <row r="29" spans="1:8" s="149" customFormat="1" x14ac:dyDescent="0.25">
      <c r="A29" s="25"/>
      <c r="B29" s="28" t="s">
        <v>192</v>
      </c>
      <c r="C29" s="29">
        <v>2015</v>
      </c>
      <c r="D29" s="30">
        <v>75</v>
      </c>
      <c r="E29" s="31">
        <v>3150000</v>
      </c>
      <c r="F29" s="44">
        <f t="shared" si="0"/>
        <v>42000</v>
      </c>
      <c r="G29" s="34" t="s">
        <v>0</v>
      </c>
      <c r="H29" s="25"/>
    </row>
    <row r="30" spans="1:8" s="149" customFormat="1" x14ac:dyDescent="0.25">
      <c r="A30" s="25"/>
      <c r="B30" s="28" t="s">
        <v>223</v>
      </c>
      <c r="C30" s="29">
        <v>2015</v>
      </c>
      <c r="D30" s="30">
        <v>75</v>
      </c>
      <c r="E30" s="31">
        <v>1190000</v>
      </c>
      <c r="F30" s="44">
        <f t="shared" si="0"/>
        <v>15866.666666666666</v>
      </c>
      <c r="G30" s="34" t="s">
        <v>0</v>
      </c>
      <c r="H30" s="25"/>
    </row>
    <row r="31" spans="1:8" s="149" customFormat="1" x14ac:dyDescent="0.25">
      <c r="A31" s="25"/>
      <c r="B31" s="28" t="s">
        <v>201</v>
      </c>
      <c r="C31" s="29">
        <v>2015</v>
      </c>
      <c r="D31" s="30">
        <v>50</v>
      </c>
      <c r="E31" s="31">
        <v>1245000</v>
      </c>
      <c r="F31" s="44">
        <f t="shared" si="0"/>
        <v>24900</v>
      </c>
      <c r="G31" s="34" t="s">
        <v>0</v>
      </c>
      <c r="H31" s="25"/>
    </row>
    <row r="32" spans="1:8" s="149" customFormat="1" x14ac:dyDescent="0.25">
      <c r="A32" s="25"/>
      <c r="B32" s="28" t="s">
        <v>202</v>
      </c>
      <c r="C32" s="29">
        <v>2015</v>
      </c>
      <c r="D32" s="30">
        <v>20</v>
      </c>
      <c r="E32" s="31">
        <v>300000</v>
      </c>
      <c r="F32" s="44">
        <f t="shared" si="0"/>
        <v>15000</v>
      </c>
      <c r="G32" s="34" t="s">
        <v>0</v>
      </c>
      <c r="H32" s="25"/>
    </row>
    <row r="33" spans="1:8" s="149" customFormat="1" x14ac:dyDescent="0.25">
      <c r="A33" s="25"/>
      <c r="B33" s="28" t="s">
        <v>203</v>
      </c>
      <c r="C33" s="29">
        <v>2015</v>
      </c>
      <c r="D33" s="30">
        <v>10</v>
      </c>
      <c r="E33" s="31">
        <v>75000</v>
      </c>
      <c r="F33" s="44">
        <f t="shared" si="0"/>
        <v>7500</v>
      </c>
      <c r="G33" s="34" t="s">
        <v>0</v>
      </c>
      <c r="H33" s="25"/>
    </row>
    <row r="34" spans="1:8" s="149" customFormat="1" x14ac:dyDescent="0.25">
      <c r="A34" s="25"/>
      <c r="B34" s="28" t="s">
        <v>192</v>
      </c>
      <c r="C34" s="29">
        <v>2015</v>
      </c>
      <c r="D34" s="30">
        <v>75</v>
      </c>
      <c r="E34" s="31">
        <v>1025000</v>
      </c>
      <c r="F34" s="44">
        <f t="shared" si="0"/>
        <v>13666.666666666666</v>
      </c>
      <c r="G34" s="34" t="s">
        <v>0</v>
      </c>
      <c r="H34" s="25"/>
    </row>
    <row r="35" spans="1:8" s="149" customFormat="1" x14ac:dyDescent="0.25">
      <c r="A35" s="25"/>
      <c r="B35" s="28" t="s">
        <v>196</v>
      </c>
      <c r="C35" s="29">
        <v>2015</v>
      </c>
      <c r="D35" s="30">
        <v>75</v>
      </c>
      <c r="E35" s="31">
        <v>950000</v>
      </c>
      <c r="F35" s="44">
        <f t="shared" si="0"/>
        <v>12666.666666666666</v>
      </c>
      <c r="G35" s="34" t="s">
        <v>0</v>
      </c>
      <c r="H35" s="25"/>
    </row>
    <row r="36" spans="1:8" s="149" customFormat="1" x14ac:dyDescent="0.25">
      <c r="A36" s="25"/>
      <c r="B36" s="28" t="s">
        <v>192</v>
      </c>
      <c r="C36" s="29">
        <v>2015</v>
      </c>
      <c r="D36" s="30">
        <v>75</v>
      </c>
      <c r="E36" s="31">
        <v>450000</v>
      </c>
      <c r="F36" s="44">
        <f t="shared" si="0"/>
        <v>6000</v>
      </c>
      <c r="G36" s="34" t="s">
        <v>0</v>
      </c>
      <c r="H36" s="25"/>
    </row>
    <row r="37" spans="1:8" s="149" customFormat="1" x14ac:dyDescent="0.25">
      <c r="A37" s="25"/>
      <c r="B37" s="28" t="s">
        <v>223</v>
      </c>
      <c r="C37" s="29">
        <v>2015</v>
      </c>
      <c r="D37" s="30">
        <v>75</v>
      </c>
      <c r="E37" s="31">
        <v>170000</v>
      </c>
      <c r="F37" s="44">
        <f t="shared" si="0"/>
        <v>2266.6666666666665</v>
      </c>
      <c r="G37" s="34" t="s">
        <v>0</v>
      </c>
      <c r="H37" s="25"/>
    </row>
    <row r="38" spans="1:8" s="149" customFormat="1" x14ac:dyDescent="0.25">
      <c r="A38" s="25"/>
      <c r="B38" s="28" t="s">
        <v>196</v>
      </c>
      <c r="C38" s="29">
        <v>2016</v>
      </c>
      <c r="D38" s="30">
        <v>75</v>
      </c>
      <c r="E38" s="31">
        <v>4750000</v>
      </c>
      <c r="F38" s="44">
        <f t="shared" si="0"/>
        <v>63333.333333333336</v>
      </c>
      <c r="G38" s="34" t="s">
        <v>0</v>
      </c>
      <c r="H38" s="25"/>
    </row>
    <row r="39" spans="1:8" s="149" customFormat="1" x14ac:dyDescent="0.25">
      <c r="A39" s="25"/>
      <c r="B39" s="28" t="s">
        <v>192</v>
      </c>
      <c r="C39" s="29">
        <v>2016</v>
      </c>
      <c r="D39" s="30">
        <v>75</v>
      </c>
      <c r="E39" s="31">
        <v>2250000</v>
      </c>
      <c r="F39" s="44">
        <f t="shared" si="0"/>
        <v>30000</v>
      </c>
      <c r="G39" s="34" t="s">
        <v>0</v>
      </c>
      <c r="H39" s="25"/>
    </row>
    <row r="40" spans="1:8" s="149" customFormat="1" x14ac:dyDescent="0.25">
      <c r="A40" s="25"/>
      <c r="B40" s="28" t="s">
        <v>223</v>
      </c>
      <c r="C40" s="29">
        <v>2016</v>
      </c>
      <c r="D40" s="30">
        <v>75</v>
      </c>
      <c r="E40" s="31">
        <v>850000</v>
      </c>
      <c r="F40" s="44">
        <f t="shared" si="0"/>
        <v>11333.333333333334</v>
      </c>
      <c r="G40" s="34" t="s">
        <v>0</v>
      </c>
      <c r="H40" s="25"/>
    </row>
    <row r="41" spans="1:8" s="149" customFormat="1" x14ac:dyDescent="0.25">
      <c r="A41" s="25"/>
      <c r="B41" s="28" t="s">
        <v>196</v>
      </c>
      <c r="C41" s="29">
        <v>2016</v>
      </c>
      <c r="D41" s="30">
        <v>75</v>
      </c>
      <c r="E41" s="31">
        <v>7350000</v>
      </c>
      <c r="F41" s="44">
        <f t="shared" si="0"/>
        <v>98000</v>
      </c>
      <c r="G41" s="34" t="s">
        <v>0</v>
      </c>
      <c r="H41" s="25"/>
    </row>
    <row r="42" spans="1:8" s="149" customFormat="1" x14ac:dyDescent="0.25">
      <c r="A42" s="25"/>
      <c r="B42" s="28" t="s">
        <v>192</v>
      </c>
      <c r="C42" s="29">
        <v>2016</v>
      </c>
      <c r="D42" s="30">
        <v>75</v>
      </c>
      <c r="E42" s="31">
        <v>3360000</v>
      </c>
      <c r="F42" s="44">
        <f t="shared" si="0"/>
        <v>44800</v>
      </c>
      <c r="G42" s="34" t="s">
        <v>0</v>
      </c>
      <c r="H42" s="25"/>
    </row>
    <row r="43" spans="1:8" s="149" customFormat="1" x14ac:dyDescent="0.25">
      <c r="A43" s="25"/>
      <c r="B43" s="28" t="s">
        <v>223</v>
      </c>
      <c r="C43" s="29">
        <v>2016</v>
      </c>
      <c r="D43" s="30">
        <v>75</v>
      </c>
      <c r="E43" s="31">
        <v>1260000</v>
      </c>
      <c r="F43" s="44">
        <f t="shared" si="0"/>
        <v>16800</v>
      </c>
      <c r="G43" s="34" t="s">
        <v>0</v>
      </c>
      <c r="H43" s="25"/>
    </row>
    <row r="44" spans="1:8" s="149" customFormat="1" x14ac:dyDescent="0.25">
      <c r="A44" s="25"/>
      <c r="B44" s="28" t="s">
        <v>192</v>
      </c>
      <c r="C44" s="29">
        <v>2016</v>
      </c>
      <c r="D44" s="30">
        <v>75</v>
      </c>
      <c r="E44" s="31">
        <v>1125000</v>
      </c>
      <c r="F44" s="44">
        <f t="shared" si="0"/>
        <v>15000</v>
      </c>
      <c r="G44" s="34" t="s">
        <v>0</v>
      </c>
      <c r="H44" s="25"/>
    </row>
    <row r="45" spans="1:8" s="149" customFormat="1" x14ac:dyDescent="0.25">
      <c r="A45" s="25"/>
      <c r="B45" s="28" t="s">
        <v>223</v>
      </c>
      <c r="C45" s="29">
        <v>2016</v>
      </c>
      <c r="D45" s="30">
        <v>75</v>
      </c>
      <c r="E45" s="31">
        <v>850000</v>
      </c>
      <c r="F45" s="44">
        <f t="shared" si="0"/>
        <v>11333.333333333334</v>
      </c>
      <c r="G45" s="34" t="s">
        <v>0</v>
      </c>
      <c r="H45" s="25"/>
    </row>
    <row r="46" spans="1:8" s="149" customFormat="1" x14ac:dyDescent="0.25">
      <c r="A46" s="25"/>
      <c r="B46" s="28" t="s">
        <v>223</v>
      </c>
      <c r="C46" s="29">
        <v>2016</v>
      </c>
      <c r="D46" s="30">
        <v>75</v>
      </c>
      <c r="E46" s="31">
        <v>204000</v>
      </c>
      <c r="F46" s="44">
        <f t="shared" si="0"/>
        <v>2720</v>
      </c>
      <c r="G46" s="34" t="s">
        <v>0</v>
      </c>
      <c r="H46" s="25"/>
    </row>
    <row r="47" spans="1:8" s="149" customFormat="1" x14ac:dyDescent="0.25">
      <c r="A47" s="25"/>
      <c r="B47" s="28" t="s">
        <v>196</v>
      </c>
      <c r="C47" s="29">
        <v>2016</v>
      </c>
      <c r="D47" s="30">
        <v>75</v>
      </c>
      <c r="E47" s="31">
        <v>3800000</v>
      </c>
      <c r="F47" s="44">
        <f t="shared" si="0"/>
        <v>50666.666666666664</v>
      </c>
      <c r="G47" s="34" t="s">
        <v>0</v>
      </c>
      <c r="H47" s="25"/>
    </row>
    <row r="48" spans="1:8" s="149" customFormat="1" x14ac:dyDescent="0.25">
      <c r="A48" s="25"/>
      <c r="B48" s="28" t="s">
        <v>192</v>
      </c>
      <c r="C48" s="29">
        <v>2016</v>
      </c>
      <c r="D48" s="30">
        <v>75</v>
      </c>
      <c r="E48" s="31">
        <v>1800000</v>
      </c>
      <c r="F48" s="44">
        <f t="shared" si="0"/>
        <v>24000</v>
      </c>
      <c r="G48" s="34" t="s">
        <v>0</v>
      </c>
      <c r="H48" s="25"/>
    </row>
    <row r="49" spans="1:8" s="149" customFormat="1" x14ac:dyDescent="0.25">
      <c r="A49" s="25"/>
      <c r="B49" s="28" t="s">
        <v>223</v>
      </c>
      <c r="C49" s="29">
        <v>2016</v>
      </c>
      <c r="D49" s="30">
        <v>75</v>
      </c>
      <c r="E49" s="31">
        <v>680000</v>
      </c>
      <c r="F49" s="44">
        <f t="shared" si="0"/>
        <v>9066.6666666666661</v>
      </c>
      <c r="G49" s="34" t="s">
        <v>0</v>
      </c>
      <c r="H49" s="25"/>
    </row>
    <row r="50" spans="1:8" s="149" customFormat="1" x14ac:dyDescent="0.25">
      <c r="A50" s="25"/>
      <c r="B50" s="28" t="s">
        <v>209</v>
      </c>
      <c r="C50" s="29">
        <v>2016</v>
      </c>
      <c r="D50" s="30">
        <v>30</v>
      </c>
      <c r="E50" s="31">
        <v>1200000</v>
      </c>
      <c r="F50" s="44">
        <f t="shared" si="0"/>
        <v>40000</v>
      </c>
      <c r="G50" s="34" t="s">
        <v>0</v>
      </c>
      <c r="H50" s="25"/>
    </row>
    <row r="51" spans="1:8" s="149" customFormat="1" x14ac:dyDescent="0.25">
      <c r="A51" s="25"/>
      <c r="B51" s="28" t="s">
        <v>207</v>
      </c>
      <c r="C51" s="29">
        <v>2016</v>
      </c>
      <c r="D51" s="30">
        <v>50</v>
      </c>
      <c r="E51" s="31">
        <v>825000</v>
      </c>
      <c r="F51" s="44">
        <f t="shared" si="0"/>
        <v>16500</v>
      </c>
      <c r="G51" s="34" t="s">
        <v>0</v>
      </c>
      <c r="H51" s="25"/>
    </row>
    <row r="52" spans="1:8" s="149" customFormat="1" x14ac:dyDescent="0.25">
      <c r="A52" s="25"/>
      <c r="B52" s="28" t="s">
        <v>225</v>
      </c>
      <c r="C52" s="29">
        <v>2016</v>
      </c>
      <c r="D52" s="30">
        <v>40</v>
      </c>
      <c r="E52" s="31">
        <v>300000</v>
      </c>
      <c r="F52" s="44">
        <f t="shared" si="0"/>
        <v>7500</v>
      </c>
      <c r="G52" s="34" t="s">
        <v>0</v>
      </c>
      <c r="H52" s="25"/>
    </row>
    <row r="53" spans="1:8" s="149" customFormat="1" x14ac:dyDescent="0.25">
      <c r="A53" s="25"/>
      <c r="B53" s="28" t="s">
        <v>196</v>
      </c>
      <c r="C53" s="29">
        <v>2016</v>
      </c>
      <c r="D53" s="30">
        <v>75</v>
      </c>
      <c r="E53" s="31">
        <v>1425000</v>
      </c>
      <c r="F53" s="44">
        <f t="shared" si="0"/>
        <v>19000</v>
      </c>
      <c r="G53" s="34" t="s">
        <v>0</v>
      </c>
      <c r="H53" s="25"/>
    </row>
    <row r="54" spans="1:8" s="149" customFormat="1" x14ac:dyDescent="0.25">
      <c r="A54" s="25"/>
      <c r="B54" s="28" t="s">
        <v>192</v>
      </c>
      <c r="C54" s="29">
        <v>2016</v>
      </c>
      <c r="D54" s="30">
        <v>75</v>
      </c>
      <c r="E54" s="31">
        <v>450000</v>
      </c>
      <c r="F54" s="44">
        <f t="shared" si="0"/>
        <v>6000</v>
      </c>
      <c r="G54" s="34" t="s">
        <v>0</v>
      </c>
      <c r="H54" s="25"/>
    </row>
    <row r="55" spans="1:8" s="149" customFormat="1" x14ac:dyDescent="0.25">
      <c r="A55" s="25"/>
      <c r="B55" s="28" t="s">
        <v>223</v>
      </c>
      <c r="C55" s="29">
        <v>2016</v>
      </c>
      <c r="D55" s="30">
        <v>75</v>
      </c>
      <c r="E55" s="31">
        <v>170000</v>
      </c>
      <c r="F55" s="44">
        <f t="shared" si="0"/>
        <v>2266.6666666666665</v>
      </c>
      <c r="G55" s="34" t="s">
        <v>0</v>
      </c>
      <c r="H55" s="25"/>
    </row>
    <row r="56" spans="1:8" s="149" customFormat="1" x14ac:dyDescent="0.25">
      <c r="A56" s="25"/>
      <c r="B56" s="28" t="s">
        <v>196</v>
      </c>
      <c r="C56" s="29">
        <v>2016</v>
      </c>
      <c r="D56" s="30">
        <v>75</v>
      </c>
      <c r="E56" s="31">
        <v>2850000</v>
      </c>
      <c r="F56" s="44">
        <f t="shared" si="0"/>
        <v>38000</v>
      </c>
      <c r="G56" s="34" t="s">
        <v>0</v>
      </c>
      <c r="H56" s="25"/>
    </row>
    <row r="57" spans="1:8" s="149" customFormat="1" x14ac:dyDescent="0.25">
      <c r="A57" s="25"/>
      <c r="B57" s="28" t="s">
        <v>192</v>
      </c>
      <c r="C57" s="29">
        <v>2016</v>
      </c>
      <c r="D57" s="30">
        <v>75</v>
      </c>
      <c r="E57" s="31">
        <v>1350000</v>
      </c>
      <c r="F57" s="44">
        <f t="shared" si="0"/>
        <v>18000</v>
      </c>
      <c r="G57" s="34" t="s">
        <v>0</v>
      </c>
      <c r="H57" s="25"/>
    </row>
    <row r="58" spans="1:8" s="149" customFormat="1" x14ac:dyDescent="0.25">
      <c r="A58" s="25"/>
      <c r="B58" s="28" t="s">
        <v>223</v>
      </c>
      <c r="C58" s="29">
        <v>2016</v>
      </c>
      <c r="D58" s="30">
        <v>75</v>
      </c>
      <c r="E58" s="31">
        <v>510000</v>
      </c>
      <c r="F58" s="44">
        <f t="shared" si="0"/>
        <v>6800</v>
      </c>
      <c r="G58" s="34" t="s">
        <v>0</v>
      </c>
      <c r="H58" s="25"/>
    </row>
    <row r="59" spans="1:8" s="149" customFormat="1" x14ac:dyDescent="0.25">
      <c r="A59" s="25"/>
      <c r="B59" s="28" t="s">
        <v>196</v>
      </c>
      <c r="C59" s="29">
        <v>2016</v>
      </c>
      <c r="D59" s="30">
        <v>75</v>
      </c>
      <c r="E59" s="31">
        <v>570000</v>
      </c>
      <c r="F59" s="44">
        <f t="shared" si="0"/>
        <v>7600</v>
      </c>
      <c r="G59" s="34" t="s">
        <v>0</v>
      </c>
      <c r="H59" s="25"/>
    </row>
    <row r="60" spans="1:8" s="149" customFormat="1" x14ac:dyDescent="0.25">
      <c r="A60" s="25"/>
      <c r="B60" s="28" t="s">
        <v>192</v>
      </c>
      <c r="C60" s="29">
        <v>2016</v>
      </c>
      <c r="D60" s="30">
        <v>75</v>
      </c>
      <c r="E60" s="31">
        <v>270000</v>
      </c>
      <c r="F60" s="44">
        <f t="shared" si="0"/>
        <v>3600</v>
      </c>
      <c r="G60" s="34" t="s">
        <v>0</v>
      </c>
      <c r="H60" s="25"/>
    </row>
    <row r="61" spans="1:8" s="149" customFormat="1" x14ac:dyDescent="0.25">
      <c r="A61" s="25"/>
      <c r="B61" s="28" t="s">
        <v>223</v>
      </c>
      <c r="C61" s="29">
        <v>2016</v>
      </c>
      <c r="D61" s="30">
        <v>75</v>
      </c>
      <c r="E61" s="31">
        <v>102000</v>
      </c>
      <c r="F61" s="44">
        <f t="shared" si="0"/>
        <v>1360</v>
      </c>
      <c r="G61" s="34" t="s">
        <v>0</v>
      </c>
      <c r="H61" s="25"/>
    </row>
    <row r="62" spans="1:8" s="149" customFormat="1" x14ac:dyDescent="0.25">
      <c r="A62" s="25"/>
      <c r="B62" s="28" t="s">
        <v>201</v>
      </c>
      <c r="C62" s="29">
        <v>2016</v>
      </c>
      <c r="D62" s="30">
        <v>50</v>
      </c>
      <c r="E62" s="31">
        <v>1245000</v>
      </c>
      <c r="F62" s="44">
        <f t="shared" si="0"/>
        <v>24900</v>
      </c>
      <c r="G62" s="34" t="s">
        <v>0</v>
      </c>
      <c r="H62" s="25"/>
    </row>
    <row r="63" spans="1:8" s="149" customFormat="1" x14ac:dyDescent="0.25">
      <c r="A63" s="25"/>
      <c r="B63" s="28" t="s">
        <v>202</v>
      </c>
      <c r="C63" s="29">
        <v>2016</v>
      </c>
      <c r="D63" s="30">
        <v>20</v>
      </c>
      <c r="E63" s="31">
        <v>300000</v>
      </c>
      <c r="F63" s="44">
        <f t="shared" si="0"/>
        <v>15000</v>
      </c>
      <c r="G63" s="34" t="s">
        <v>0</v>
      </c>
      <c r="H63" s="25"/>
    </row>
    <row r="64" spans="1:8" s="149" customFormat="1" x14ac:dyDescent="0.25">
      <c r="A64" s="25"/>
      <c r="B64" s="28" t="s">
        <v>203</v>
      </c>
      <c r="C64" s="29">
        <v>2016</v>
      </c>
      <c r="D64" s="30">
        <v>10</v>
      </c>
      <c r="E64" s="31">
        <v>75000</v>
      </c>
      <c r="F64" s="44">
        <f t="shared" si="0"/>
        <v>7500</v>
      </c>
      <c r="G64" s="34" t="s">
        <v>0</v>
      </c>
      <c r="H64" s="25"/>
    </row>
    <row r="65" spans="1:8" s="149" customFormat="1" x14ac:dyDescent="0.25">
      <c r="A65" s="25"/>
      <c r="B65" s="108" t="s">
        <v>72</v>
      </c>
      <c r="C65" s="166"/>
      <c r="D65" s="167"/>
      <c r="E65" s="168"/>
      <c r="F65" s="45">
        <f>SUMIF(C8:C64,"2015",F8:F64)</f>
        <v>652079.99999999988</v>
      </c>
      <c r="G65" s="46" t="s">
        <v>0</v>
      </c>
      <c r="H65" s="25"/>
    </row>
    <row r="66" spans="1:8" s="149" customFormat="1" x14ac:dyDescent="0.25">
      <c r="A66" s="25"/>
      <c r="B66" s="106" t="s">
        <v>135</v>
      </c>
      <c r="C66" s="169"/>
      <c r="D66" s="170"/>
      <c r="E66" s="171"/>
      <c r="F66" s="45">
        <f>SUMIF(C8:C64,"2016",F8:F64)</f>
        <v>591080</v>
      </c>
      <c r="G66" s="46" t="s">
        <v>0</v>
      </c>
      <c r="H66" s="25"/>
    </row>
    <row r="67" spans="1:8" s="149" customFormat="1" x14ac:dyDescent="0.25">
      <c r="A67" s="25"/>
      <c r="B67" s="49" t="s">
        <v>35</v>
      </c>
      <c r="C67" s="172"/>
      <c r="D67" s="173"/>
      <c r="E67" s="173"/>
      <c r="F67" s="47">
        <f>F65+F66</f>
        <v>1243160</v>
      </c>
      <c r="G67" s="48" t="s">
        <v>0</v>
      </c>
      <c r="H67" s="25"/>
    </row>
    <row r="68" spans="1:8" s="149" customFormat="1" x14ac:dyDescent="0.25">
      <c r="A68" s="25"/>
      <c r="B68" s="25"/>
      <c r="C68" s="165"/>
      <c r="D68" s="25"/>
      <c r="E68" s="25"/>
      <c r="F68" s="25"/>
      <c r="G68" s="25"/>
      <c r="H68" s="25"/>
    </row>
    <row r="69" spans="1:8" s="149" customFormat="1" x14ac:dyDescent="0.25">
      <c r="A69" s="25"/>
      <c r="B69" s="25"/>
      <c r="C69" s="165"/>
      <c r="D69" s="25"/>
      <c r="E69" s="25"/>
      <c r="F69" s="25"/>
      <c r="G69" s="25"/>
      <c r="H69" s="25"/>
    </row>
    <row r="70" spans="1:8" s="149" customFormat="1" x14ac:dyDescent="0.25">
      <c r="A70" s="25"/>
      <c r="B70" s="25"/>
      <c r="C70" s="165"/>
      <c r="D70" s="25"/>
      <c r="E70" s="25"/>
      <c r="F70" s="174"/>
      <c r="G70" s="174"/>
      <c r="H70" s="25"/>
    </row>
    <row r="71" spans="1:8" s="149" customFormat="1" hidden="1" x14ac:dyDescent="0.25">
      <c r="C71" s="175"/>
    </row>
    <row r="72" spans="1:8" s="149" customFormat="1" hidden="1" x14ac:dyDescent="0.25">
      <c r="C72" s="175"/>
    </row>
    <row r="73" spans="1:8" s="149" customFormat="1" hidden="1" x14ac:dyDescent="0.25">
      <c r="C73" s="175"/>
    </row>
    <row r="74" spans="1:8" s="149" customFormat="1" hidden="1" x14ac:dyDescent="0.25">
      <c r="C74" s="175"/>
    </row>
    <row r="75" spans="1:8" s="149" customFormat="1" hidden="1" x14ac:dyDescent="0.25">
      <c r="C75" s="175"/>
    </row>
    <row r="76" spans="1:8" s="149" customFormat="1" hidden="1" x14ac:dyDescent="0.25">
      <c r="C76" s="175"/>
    </row>
    <row r="77" spans="1:8" s="149" customFormat="1" hidden="1" x14ac:dyDescent="0.25">
      <c r="C77" s="175"/>
    </row>
    <row r="78" spans="1:8" s="149" customFormat="1" hidden="1" x14ac:dyDescent="0.25">
      <c r="C78" s="175"/>
    </row>
    <row r="79" spans="1:8" s="149" customFormat="1" hidden="1" x14ac:dyDescent="0.25">
      <c r="C79" s="175"/>
    </row>
    <row r="80" spans="1:8" s="149" customFormat="1" hidden="1" x14ac:dyDescent="0.25">
      <c r="C80" s="175"/>
    </row>
    <row r="81" spans="3:3" s="149" customFormat="1" hidden="1" x14ac:dyDescent="0.25">
      <c r="C81" s="175"/>
    </row>
    <row r="82" spans="3:3" s="149" customFormat="1" hidden="1" x14ac:dyDescent="0.25">
      <c r="C82" s="175"/>
    </row>
    <row r="83" spans="3:3" s="149" customFormat="1" hidden="1" x14ac:dyDescent="0.25">
      <c r="C83" s="175"/>
    </row>
    <row r="84" spans="3:3" s="149" customFormat="1" hidden="1" x14ac:dyDescent="0.25">
      <c r="C84" s="175"/>
    </row>
    <row r="85" spans="3:3" s="149" customFormat="1" hidden="1" x14ac:dyDescent="0.25">
      <c r="C85" s="175"/>
    </row>
    <row r="86" spans="3:3" s="149" customFormat="1" hidden="1" x14ac:dyDescent="0.25">
      <c r="C86" s="175"/>
    </row>
    <row r="87" spans="3:3" s="149" customFormat="1" hidden="1" x14ac:dyDescent="0.25">
      <c r="C87" s="175"/>
    </row>
    <row r="88" spans="3:3" s="149" customFormat="1" hidden="1" x14ac:dyDescent="0.25">
      <c r="C88" s="175"/>
    </row>
    <row r="89" spans="3:3" s="149" customFormat="1" hidden="1" x14ac:dyDescent="0.25">
      <c r="C89" s="175"/>
    </row>
    <row r="90" spans="3:3" s="149" customFormat="1" hidden="1" x14ac:dyDescent="0.25">
      <c r="C90" s="175"/>
    </row>
    <row r="91" spans="3:3" s="149" customFormat="1" ht="12" hidden="1" customHeight="1" x14ac:dyDescent="0.25">
      <c r="C91" s="175"/>
    </row>
    <row r="92" spans="3:3" s="149" customFormat="1" hidden="1" x14ac:dyDescent="0.25">
      <c r="C92" s="175"/>
    </row>
    <row r="93" spans="3:3" s="149" customFormat="1" hidden="1" x14ac:dyDescent="0.25">
      <c r="C93" s="175"/>
    </row>
    <row r="94" spans="3:3" s="149" customFormat="1" hidden="1" x14ac:dyDescent="0.25">
      <c r="C94" s="175"/>
    </row>
    <row r="95" spans="3:3" s="149" customFormat="1" hidden="1" x14ac:dyDescent="0.25">
      <c r="C95" s="175"/>
    </row>
    <row r="96" spans="3:3" s="149" customFormat="1" hidden="1" x14ac:dyDescent="0.25">
      <c r="C96" s="175"/>
    </row>
    <row r="97" spans="3:3" s="149" customFormat="1" hidden="1" x14ac:dyDescent="0.25">
      <c r="C97" s="175"/>
    </row>
    <row r="98" spans="3:3" s="149" customFormat="1" hidden="1" x14ac:dyDescent="0.25">
      <c r="C98" s="175"/>
    </row>
    <row r="99" spans="3:3" s="149" customFormat="1" hidden="1" x14ac:dyDescent="0.25">
      <c r="C99" s="175"/>
    </row>
    <row r="100" spans="3:3" s="149" customFormat="1" hidden="1" x14ac:dyDescent="0.25">
      <c r="C100" s="175"/>
    </row>
    <row r="101" spans="3:3" s="149" customFormat="1" hidden="1" x14ac:dyDescent="0.25">
      <c r="C101" s="175"/>
    </row>
    <row r="102" spans="3:3" s="149" customFormat="1" hidden="1" x14ac:dyDescent="0.25">
      <c r="C102" s="175"/>
    </row>
    <row r="103" spans="3:3" s="149" customFormat="1" hidden="1" x14ac:dyDescent="0.25">
      <c r="C103" s="175"/>
    </row>
    <row r="104" spans="3:3" s="149" customFormat="1" hidden="1" x14ac:dyDescent="0.25">
      <c r="C104" s="175"/>
    </row>
    <row r="105" spans="3:3" s="149" customFormat="1" hidden="1" x14ac:dyDescent="0.25">
      <c r="C105" s="175"/>
    </row>
    <row r="106" spans="3:3" s="149" customFormat="1" hidden="1" x14ac:dyDescent="0.25">
      <c r="C106" s="175"/>
    </row>
    <row r="107" spans="3:3" s="149" customFormat="1" hidden="1" x14ac:dyDescent="0.25">
      <c r="C107" s="175"/>
    </row>
    <row r="108" spans="3:3" s="149" customFormat="1" hidden="1" x14ac:dyDescent="0.25">
      <c r="C108" s="175"/>
    </row>
    <row r="109" spans="3:3" s="149" customFormat="1" hidden="1" x14ac:dyDescent="0.25">
      <c r="C109" s="175"/>
    </row>
    <row r="110" spans="3:3" s="149" customFormat="1" hidden="1" x14ac:dyDescent="0.25">
      <c r="C110" s="175"/>
    </row>
    <row r="111" spans="3:3" s="149" customFormat="1" hidden="1" x14ac:dyDescent="0.25">
      <c r="C111" s="175"/>
    </row>
    <row r="112" spans="3:3" s="149" customFormat="1" hidden="1" x14ac:dyDescent="0.25">
      <c r="C112" s="175"/>
    </row>
    <row r="113" spans="3:3" s="149" customFormat="1" hidden="1" x14ac:dyDescent="0.25">
      <c r="C113" s="175"/>
    </row>
    <row r="114" spans="3:3" s="149" customFormat="1" hidden="1" x14ac:dyDescent="0.25">
      <c r="C114" s="175"/>
    </row>
    <row r="115" spans="3:3" s="149" customFormat="1" hidden="1" x14ac:dyDescent="0.25">
      <c r="C115" s="175"/>
    </row>
    <row r="116" spans="3:3" s="149" customFormat="1" hidden="1" x14ac:dyDescent="0.25">
      <c r="C116" s="175"/>
    </row>
    <row r="117" spans="3:3" s="149" customFormat="1" hidden="1" x14ac:dyDescent="0.25">
      <c r="C117" s="175"/>
    </row>
    <row r="118" spans="3:3" s="149" customFormat="1" hidden="1" x14ac:dyDescent="0.25">
      <c r="C118" s="175"/>
    </row>
    <row r="119" spans="3:3" s="149" customFormat="1" hidden="1" x14ac:dyDescent="0.25">
      <c r="C119" s="175"/>
    </row>
    <row r="120" spans="3:3" s="149" customFormat="1" hidden="1" x14ac:dyDescent="0.25">
      <c r="C120" s="175"/>
    </row>
    <row r="121" spans="3:3" s="149" customFormat="1" hidden="1" x14ac:dyDescent="0.25">
      <c r="C121" s="175"/>
    </row>
    <row r="122" spans="3:3" s="149" customFormat="1" hidden="1" x14ac:dyDescent="0.25">
      <c r="C122" s="175"/>
    </row>
    <row r="123" spans="3:3" s="149" customFormat="1" hidden="1" x14ac:dyDescent="0.25">
      <c r="C123" s="175"/>
    </row>
    <row r="124" spans="3:3" s="149" customFormat="1" hidden="1" x14ac:dyDescent="0.25">
      <c r="C124" s="175"/>
    </row>
    <row r="125" spans="3:3" s="149" customFormat="1" hidden="1" x14ac:dyDescent="0.25">
      <c r="C125" s="175"/>
    </row>
    <row r="126" spans="3:3" s="149" customFormat="1" hidden="1" x14ac:dyDescent="0.25">
      <c r="C126" s="175"/>
    </row>
    <row r="127" spans="3:3" s="149" customFormat="1" hidden="1" x14ac:dyDescent="0.25">
      <c r="C127" s="175"/>
    </row>
    <row r="128" spans="3:3" s="149" customFormat="1" hidden="1" x14ac:dyDescent="0.25">
      <c r="C128" s="175"/>
    </row>
    <row r="129" spans="3:3" s="149" customFormat="1" hidden="1" x14ac:dyDescent="0.25">
      <c r="C129" s="175"/>
    </row>
    <row r="130" spans="3:3" s="149" customFormat="1" hidden="1" x14ac:dyDescent="0.25">
      <c r="C130" s="175"/>
    </row>
    <row r="131" spans="3:3" s="149" customFormat="1" hidden="1" x14ac:dyDescent="0.25">
      <c r="C131" s="175"/>
    </row>
    <row r="132" spans="3:3" s="149" customFormat="1" hidden="1" x14ac:dyDescent="0.25">
      <c r="C132" s="175"/>
    </row>
    <row r="133" spans="3:3" s="149" customFormat="1" hidden="1" x14ac:dyDescent="0.25">
      <c r="C133" s="175"/>
    </row>
    <row r="134" spans="3:3" s="149" customFormat="1" hidden="1" x14ac:dyDescent="0.25">
      <c r="C134" s="175"/>
    </row>
    <row r="135" spans="3:3" s="149" customFormat="1" hidden="1" x14ac:dyDescent="0.25">
      <c r="C135" s="175"/>
    </row>
    <row r="136" spans="3:3" s="149" customFormat="1" hidden="1" x14ac:dyDescent="0.25">
      <c r="C136" s="175"/>
    </row>
    <row r="137" spans="3:3" s="149" customFormat="1" hidden="1" x14ac:dyDescent="0.25">
      <c r="C137" s="175"/>
    </row>
    <row r="138" spans="3:3" s="149" customFormat="1" hidden="1" x14ac:dyDescent="0.25">
      <c r="C138" s="175"/>
    </row>
    <row r="139" spans="3:3" s="149" customFormat="1" hidden="1" x14ac:dyDescent="0.25">
      <c r="C139" s="175"/>
    </row>
    <row r="140" spans="3:3" s="149" customFormat="1" hidden="1" x14ac:dyDescent="0.25">
      <c r="C140" s="175"/>
    </row>
    <row r="141" spans="3:3" s="149" customFormat="1" hidden="1" x14ac:dyDescent="0.25">
      <c r="C141" s="175"/>
    </row>
    <row r="142" spans="3:3" s="149" customFormat="1" hidden="1" x14ac:dyDescent="0.25">
      <c r="C142" s="175"/>
    </row>
    <row r="143" spans="3:3" s="149" customFormat="1" hidden="1" x14ac:dyDescent="0.25">
      <c r="C143" s="175"/>
    </row>
    <row r="144" spans="3:3" s="149" customFormat="1" hidden="1" x14ac:dyDescent="0.25">
      <c r="C144" s="175"/>
    </row>
    <row r="145" spans="3:3" s="149" customFormat="1" hidden="1" x14ac:dyDescent="0.25">
      <c r="C145" s="175"/>
    </row>
    <row r="146" spans="3:3" s="149" customFormat="1" hidden="1" x14ac:dyDescent="0.25">
      <c r="C146" s="175"/>
    </row>
    <row r="147" spans="3:3" s="149" customFormat="1" hidden="1" x14ac:dyDescent="0.25">
      <c r="C147" s="175"/>
    </row>
    <row r="148" spans="3:3" s="149" customFormat="1" hidden="1" x14ac:dyDescent="0.25">
      <c r="C148" s="175"/>
    </row>
    <row r="149" spans="3:3" s="149" customFormat="1" hidden="1" x14ac:dyDescent="0.25">
      <c r="C149" s="175"/>
    </row>
    <row r="150" spans="3:3" s="149" customFormat="1" hidden="1" x14ac:dyDescent="0.25">
      <c r="C150" s="175"/>
    </row>
    <row r="151" spans="3:3" s="149" customFormat="1" hidden="1" x14ac:dyDescent="0.25">
      <c r="C151" s="175"/>
    </row>
    <row r="152" spans="3:3" s="149" customFormat="1" hidden="1" x14ac:dyDescent="0.25">
      <c r="C152" s="175"/>
    </row>
    <row r="153" spans="3:3" s="149" customFormat="1" hidden="1" x14ac:dyDescent="0.25">
      <c r="C153" s="175"/>
    </row>
    <row r="154" spans="3:3" s="149" customFormat="1" hidden="1" x14ac:dyDescent="0.25">
      <c r="C154" s="175"/>
    </row>
    <row r="155" spans="3:3" s="149" customFormat="1" hidden="1" x14ac:dyDescent="0.25">
      <c r="C155" s="175"/>
    </row>
    <row r="156" spans="3:3" s="149" customFormat="1" hidden="1" x14ac:dyDescent="0.25">
      <c r="C156" s="175"/>
    </row>
    <row r="157" spans="3:3" s="149" customFormat="1" hidden="1" x14ac:dyDescent="0.25">
      <c r="C157" s="175"/>
    </row>
    <row r="158" spans="3:3" s="149" customFormat="1" hidden="1" x14ac:dyDescent="0.25">
      <c r="C158" s="175"/>
    </row>
    <row r="159" spans="3:3" s="149" customFormat="1" hidden="1" x14ac:dyDescent="0.25">
      <c r="C159" s="175"/>
    </row>
    <row r="160" spans="3:3" s="149" customFormat="1" hidden="1" x14ac:dyDescent="0.25">
      <c r="C160" s="175"/>
    </row>
    <row r="161" spans="3:3" s="149" customFormat="1" hidden="1" x14ac:dyDescent="0.25">
      <c r="C161" s="175"/>
    </row>
    <row r="162" spans="3:3" s="149" customFormat="1" hidden="1" x14ac:dyDescent="0.25">
      <c r="C162" s="175"/>
    </row>
    <row r="163" spans="3:3" s="149" customFormat="1" hidden="1" x14ac:dyDescent="0.25">
      <c r="C163" s="175"/>
    </row>
    <row r="164" spans="3:3" s="149" customFormat="1" hidden="1" x14ac:dyDescent="0.25">
      <c r="C164" s="175"/>
    </row>
    <row r="165" spans="3:3" s="149" customFormat="1" hidden="1" x14ac:dyDescent="0.25">
      <c r="C165" s="175"/>
    </row>
    <row r="166" spans="3:3" s="149" customFormat="1" hidden="1" x14ac:dyDescent="0.25">
      <c r="C166" s="175"/>
    </row>
    <row r="167" spans="3:3" x14ac:dyDescent="0.25"/>
    <row r="168" spans="3:3" x14ac:dyDescent="0.25"/>
    <row r="169" spans="3:3" x14ac:dyDescent="0.25"/>
    <row r="170" spans="3:3" x14ac:dyDescent="0.25"/>
    <row r="171" spans="3:3" x14ac:dyDescent="0.25"/>
    <row r="172" spans="3:3" x14ac:dyDescent="0.25"/>
    <row r="173" spans="3:3" x14ac:dyDescent="0.25"/>
    <row r="174" spans="3:3" x14ac:dyDescent="0.25"/>
    <row r="175" spans="3:3" x14ac:dyDescent="0.25"/>
    <row r="176" spans="3:3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8" customWidth="1"/>
    <col min="2" max="2" width="73.42578125" style="178" customWidth="1"/>
    <col min="3" max="3" width="20.28515625" style="178" customWidth="1"/>
    <col min="4" max="4" width="4" style="184" customWidth="1"/>
    <col min="5" max="5" width="9.140625" style="178" customWidth="1"/>
    <col min="6" max="16384" width="9.140625" style="178" hidden="1"/>
  </cols>
  <sheetData>
    <row r="1" spans="1:5" x14ac:dyDescent="0.25">
      <c r="A1" s="221" t="str">
        <f>'1. Forside'!A1</f>
        <v>Hedensted Spildevand</v>
      </c>
      <c r="B1" s="55"/>
      <c r="C1" s="55"/>
      <c r="D1" s="177"/>
      <c r="E1" s="55"/>
    </row>
    <row r="2" spans="1:5" x14ac:dyDescent="0.25">
      <c r="A2" s="221" t="str">
        <f>'1. Forside'!A2</f>
        <v>S036</v>
      </c>
      <c r="B2" s="55"/>
      <c r="C2" s="55"/>
      <c r="D2" s="177"/>
      <c r="E2" s="55"/>
    </row>
    <row r="3" spans="1:5" x14ac:dyDescent="0.25">
      <c r="A3" s="55"/>
      <c r="B3" s="55"/>
      <c r="C3" s="55"/>
      <c r="D3" s="177"/>
      <c r="E3" s="55"/>
    </row>
    <row r="4" spans="1:5" ht="20.25" x14ac:dyDescent="0.25">
      <c r="A4" s="55"/>
      <c r="B4" s="264" t="s">
        <v>124</v>
      </c>
      <c r="C4" s="264"/>
      <c r="D4" s="264"/>
      <c r="E4" s="55"/>
    </row>
    <row r="5" spans="1:5" x14ac:dyDescent="0.25">
      <c r="A5" s="55"/>
      <c r="B5" s="55"/>
      <c r="C5" s="55"/>
      <c r="D5" s="177"/>
      <c r="E5" s="55"/>
    </row>
    <row r="6" spans="1:5" ht="26.25" customHeight="1" x14ac:dyDescent="0.25">
      <c r="A6" s="55"/>
      <c r="B6" s="51" t="s">
        <v>145</v>
      </c>
      <c r="C6" s="179"/>
      <c r="D6" s="180"/>
      <c r="E6" s="55"/>
    </row>
    <row r="7" spans="1:5" x14ac:dyDescent="0.25">
      <c r="A7" s="55"/>
      <c r="B7" s="206" t="s">
        <v>12</v>
      </c>
      <c r="C7" s="50">
        <v>35000</v>
      </c>
      <c r="D7" s="181" t="s">
        <v>0</v>
      </c>
      <c r="E7" s="55"/>
    </row>
    <row r="8" spans="1:5" x14ac:dyDescent="0.25">
      <c r="A8" s="55"/>
      <c r="B8" s="206" t="s">
        <v>226</v>
      </c>
      <c r="C8" s="50">
        <v>150000</v>
      </c>
      <c r="D8" s="181" t="s">
        <v>0</v>
      </c>
      <c r="E8" s="55"/>
    </row>
    <row r="9" spans="1:5" x14ac:dyDescent="0.25">
      <c r="A9" s="55"/>
      <c r="B9" s="206" t="s">
        <v>227</v>
      </c>
      <c r="C9" s="50">
        <v>1200000</v>
      </c>
      <c r="D9" s="181" t="s">
        <v>0</v>
      </c>
      <c r="E9" s="55"/>
    </row>
    <row r="10" spans="1:5" x14ac:dyDescent="0.25">
      <c r="A10" s="55"/>
      <c r="B10" s="206" t="s">
        <v>228</v>
      </c>
      <c r="C10" s="50">
        <v>125000</v>
      </c>
      <c r="D10" s="181" t="s">
        <v>0</v>
      </c>
      <c r="E10" s="55"/>
    </row>
    <row r="11" spans="1:5" x14ac:dyDescent="0.25">
      <c r="A11" s="55"/>
      <c r="B11" s="53" t="s">
        <v>34</v>
      </c>
      <c r="C11" s="54">
        <f>SUM(C7:C10)</f>
        <v>1510000</v>
      </c>
      <c r="D11" s="53" t="s">
        <v>0</v>
      </c>
      <c r="E11" s="55"/>
    </row>
    <row r="12" spans="1:5" x14ac:dyDescent="0.25">
      <c r="A12" s="55"/>
      <c r="B12" s="55"/>
      <c r="C12" s="55"/>
      <c r="D12" s="177"/>
      <c r="E12" s="55"/>
    </row>
    <row r="13" spans="1:5" x14ac:dyDescent="0.25">
      <c r="A13" s="55"/>
      <c r="B13" s="55"/>
      <c r="C13" s="55"/>
      <c r="D13" s="177"/>
      <c r="E13" s="55"/>
    </row>
    <row r="14" spans="1:5" ht="38.25" customHeight="1" x14ac:dyDescent="0.25">
      <c r="A14" s="55"/>
      <c r="B14" s="265" t="s">
        <v>146</v>
      </c>
      <c r="C14" s="266"/>
      <c r="D14" s="267"/>
      <c r="E14" s="55"/>
    </row>
    <row r="15" spans="1:5" x14ac:dyDescent="0.25">
      <c r="A15" s="55"/>
      <c r="B15" s="52" t="s">
        <v>70</v>
      </c>
      <c r="C15" s="50">
        <v>75000</v>
      </c>
      <c r="D15" s="181" t="s">
        <v>0</v>
      </c>
      <c r="E15" s="55"/>
    </row>
    <row r="16" spans="1:5" x14ac:dyDescent="0.25">
      <c r="A16" s="55"/>
      <c r="B16" s="52" t="s">
        <v>13</v>
      </c>
      <c r="C16" s="50">
        <v>35000</v>
      </c>
      <c r="D16" s="181" t="s">
        <v>0</v>
      </c>
      <c r="E16" s="55"/>
    </row>
    <row r="17" spans="1:5" x14ac:dyDescent="0.25">
      <c r="A17" s="55"/>
      <c r="B17" s="53" t="s">
        <v>34</v>
      </c>
      <c r="C17" s="54">
        <f>SUM(C15:C16)</f>
        <v>110000</v>
      </c>
      <c r="D17" s="53" t="s">
        <v>0</v>
      </c>
      <c r="E17" s="55"/>
    </row>
    <row r="18" spans="1:5" x14ac:dyDescent="0.25">
      <c r="A18" s="55"/>
      <c r="B18" s="55"/>
      <c r="C18" s="182"/>
      <c r="D18" s="183"/>
      <c r="E18" s="55"/>
    </row>
    <row r="19" spans="1:5" x14ac:dyDescent="0.25">
      <c r="A19" s="55"/>
      <c r="B19" s="55"/>
      <c r="C19" s="182"/>
      <c r="D19" s="183"/>
      <c r="E19" s="55"/>
    </row>
    <row r="20" spans="1:5" ht="42" customHeight="1" x14ac:dyDescent="0.25">
      <c r="A20" s="55"/>
      <c r="B20" s="268" t="s">
        <v>147</v>
      </c>
      <c r="C20" s="269"/>
      <c r="D20" s="270"/>
      <c r="E20" s="55"/>
    </row>
    <row r="21" spans="1:5" x14ac:dyDescent="0.25">
      <c r="A21" s="55"/>
      <c r="B21" s="107" t="s">
        <v>148</v>
      </c>
      <c r="C21" s="18">
        <v>1373880.71</v>
      </c>
      <c r="D21" s="57" t="s">
        <v>0</v>
      </c>
      <c r="E21" s="55"/>
    </row>
    <row r="22" spans="1:5" x14ac:dyDescent="0.25">
      <c r="A22" s="55"/>
      <c r="B22" s="107" t="s">
        <v>149</v>
      </c>
      <c r="C22" s="39">
        <v>999000</v>
      </c>
      <c r="D22" s="57" t="s">
        <v>0</v>
      </c>
      <c r="E22" s="55"/>
    </row>
    <row r="23" spans="1:5" x14ac:dyDescent="0.25">
      <c r="A23" s="55"/>
      <c r="B23" s="27" t="s">
        <v>150</v>
      </c>
      <c r="C23" s="54">
        <f>C21-C22</f>
        <v>374880.70999999996</v>
      </c>
      <c r="D23" s="27" t="s">
        <v>0</v>
      </c>
      <c r="E23" s="55"/>
    </row>
    <row r="24" spans="1:5" x14ac:dyDescent="0.25">
      <c r="A24" s="55"/>
      <c r="B24" s="55"/>
      <c r="C24" s="55"/>
      <c r="D24" s="177"/>
      <c r="E24" s="55"/>
    </row>
    <row r="25" spans="1:5" x14ac:dyDescent="0.25">
      <c r="A25" s="55"/>
      <c r="B25" s="55"/>
      <c r="C25" s="55"/>
      <c r="D25" s="177"/>
      <c r="E25" s="55"/>
    </row>
    <row r="26" spans="1:5" x14ac:dyDescent="0.25">
      <c r="A26" s="55"/>
      <c r="B26" s="55"/>
      <c r="C26" s="55"/>
      <c r="D26" s="177"/>
      <c r="E26" s="55"/>
    </row>
    <row r="27" spans="1:5" hidden="1" x14ac:dyDescent="0.25"/>
    <row r="28" spans="1:5" hidden="1" x14ac:dyDescent="0.25"/>
    <row r="29" spans="1:5" hidden="1" x14ac:dyDescent="0.25"/>
    <row r="30" spans="1:5" hidden="1" x14ac:dyDescent="0.25">
      <c r="A30" s="185"/>
      <c r="B30" s="185"/>
      <c r="C30" s="185"/>
      <c r="D30" s="186"/>
      <c r="E30" s="185"/>
    </row>
    <row r="31" spans="1:5" hidden="1" x14ac:dyDescent="0.25">
      <c r="A31" s="185"/>
      <c r="B31" s="185"/>
      <c r="C31" s="185"/>
      <c r="D31" s="186"/>
      <c r="E31" s="185"/>
    </row>
    <row r="32" spans="1:5" hidden="1" x14ac:dyDescent="0.25">
      <c r="A32" s="185"/>
      <c r="B32" s="185"/>
      <c r="C32" s="185"/>
      <c r="D32" s="186"/>
      <c r="E32" s="185"/>
    </row>
    <row r="33" spans="1:5" hidden="1" x14ac:dyDescent="0.25">
      <c r="A33" s="185"/>
      <c r="B33" s="185"/>
      <c r="C33" s="185"/>
      <c r="D33" s="186"/>
      <c r="E33" s="185"/>
    </row>
    <row r="34" spans="1:5" hidden="1" x14ac:dyDescent="0.25">
      <c r="A34" s="185"/>
      <c r="B34" s="185"/>
      <c r="C34" s="185"/>
      <c r="D34" s="186"/>
      <c r="E34" s="185"/>
    </row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x14ac:dyDescent="0.25">
      <c r="A45" s="218"/>
      <c r="B45" s="218"/>
      <c r="C45" s="218"/>
      <c r="D45" s="219"/>
      <c r="E45" s="218"/>
    </row>
    <row r="46" spans="1:5" x14ac:dyDescent="0.25">
      <c r="A46" s="218"/>
      <c r="B46" s="218"/>
      <c r="C46" s="218"/>
      <c r="D46" s="219"/>
      <c r="E46" s="218"/>
    </row>
    <row r="47" spans="1:5" x14ac:dyDescent="0.25">
      <c r="A47" s="218"/>
      <c r="B47" s="218"/>
      <c r="C47" s="218"/>
      <c r="D47" s="219"/>
      <c r="E47" s="218"/>
    </row>
    <row r="48" spans="1:5" x14ac:dyDescent="0.25">
      <c r="A48" s="218"/>
      <c r="B48" s="218"/>
      <c r="C48" s="218"/>
      <c r="D48" s="219"/>
      <c r="E48" s="218"/>
    </row>
    <row r="49" spans="1:5" x14ac:dyDescent="0.25">
      <c r="A49" s="218"/>
      <c r="B49" s="218"/>
      <c r="C49" s="218"/>
      <c r="D49" s="219"/>
      <c r="E49" s="218"/>
    </row>
    <row r="50" spans="1:5" hidden="1" x14ac:dyDescent="0.25"/>
  </sheetData>
  <sheetProtection password="C6ED" sheet="1" objects="1" scenarios="1"/>
  <mergeCells count="3">
    <mergeCell ref="B4:D4"/>
    <mergeCell ref="B14:D14"/>
    <mergeCell ref="B20:D20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2015-05-08T11:51:55Z</cp:lastPrinted>
  <dcterms:created xsi:type="dcterms:W3CDTF">2014-01-17T08:54:17Z</dcterms:created>
  <dcterms:modified xsi:type="dcterms:W3CDTF">2015-10-05T11:30:12Z</dcterms:modified>
</cp:coreProperties>
</file>