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26" i="19" l="1"/>
  <c r="C13" i="19"/>
  <c r="F9" i="7" l="1"/>
  <c r="F10" i="7"/>
  <c r="F11" i="7"/>
  <c r="F12" i="7"/>
  <c r="F13" i="7"/>
  <c r="F14" i="7"/>
  <c r="F15" i="7"/>
  <c r="F16" i="7"/>
  <c r="F17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8" i="2"/>
  <c r="C12" i="13" l="1"/>
  <c r="E31" i="19" l="1"/>
  <c r="C36" i="19" l="1"/>
  <c r="E36" i="19" s="1"/>
  <c r="F19" i="7" l="1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3" i="15"/>
  <c r="C15" i="15" s="1"/>
  <c r="C11" i="8" s="1"/>
  <c r="C14" i="16"/>
  <c r="C8" i="8" s="1"/>
  <c r="E29" i="19"/>
  <c r="C9" i="11"/>
  <c r="C28" i="8" s="1"/>
  <c r="C9" i="16" l="1"/>
  <c r="C11" i="17"/>
  <c r="K10" i="17" s="1"/>
  <c r="C27" i="19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26" i="8" l="1"/>
  <c r="F8" i="7" l="1"/>
  <c r="F18" i="7" s="1"/>
  <c r="F22" i="2" l="1"/>
  <c r="C9" i="10" s="1"/>
  <c r="C15" i="11" l="1"/>
  <c r="C29" i="8" s="1"/>
  <c r="C18" i="13"/>
  <c r="C27" i="8" s="1"/>
  <c r="C17" i="4"/>
  <c r="C25" i="8" s="1"/>
  <c r="C22" i="3"/>
  <c r="C23" i="8" s="1"/>
  <c r="F20" i="7"/>
  <c r="C18" i="8" s="1"/>
  <c r="C16" i="3"/>
  <c r="C22" i="8" s="1"/>
  <c r="C10" i="3"/>
  <c r="C21" i="8" s="1"/>
  <c r="C11" i="4"/>
  <c r="C24" i="8" s="1"/>
  <c r="C10" i="10"/>
  <c r="C17" i="8" s="1"/>
  <c r="F24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<sst xmlns="http://schemas.openxmlformats.org/spreadsheetml/2006/main" count="443" uniqueCount="225">
  <si>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</si>
  <si>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</si>
  <si>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</si>
  <si>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</si>
  <si>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</si>
  <si>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</si>
  <si>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</si>
  <si>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</si>
  <si>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</si>
  <si>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</si>
  <si>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</si>
  <si>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</si>
  <si>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</si>
  <si>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</si>
  <si>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</si>
  <si>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</si>
  <si>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</si>
  <si>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</si>
  <si>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</si>
  <si>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</si>
  <si>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</si>
  <si>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</si>
  <si>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</si>
  <si>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</si>
  <si>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</si>
  <si>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</si>
  <si>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</si>
  <si>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</si>
  <si>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</si>
  <si>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</si>
  <si>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</si>
  <si>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</si>
  <si>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</si>
  <si>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</si>
  <si>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</si>
  <si>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</si>
  <si>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</si>
  <si>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</si>
  <si>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</si>
  <si>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</si>
  <si>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</si>
  <si>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</si>
  <si>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</si>
  <si>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</si>
  <si>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</si>
  <si>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</si>
  <si>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</si>
  <si>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</si>
  <si>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</si>
  <si>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</si>
  <si>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</si>
  <si>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</si>
  <si>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</si>
  <si>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</si>
  <si>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</si>
  <si>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</si>
  <si>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</si>
  <si>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</si>
  <si>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</si>
  <si>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</si>
  <si>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</si>
  <si>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</si>
  <si>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</si>
  <si>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</si>
  <si>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</si>
  <si>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</si>
  <si>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</si>
  <si>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</si>
  <si>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</si>
  <si>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</si>
  <si>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</si>
  <si>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</si>
  <si>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</si>
  <si>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</si>
  <si>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</si>
  <si>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</si>
  <si>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</si>
  <si>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</si>
  <si>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</si>
  <si>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</si>
  <si>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</si>
  <si>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</si>
  <si>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</si>
  <si>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</si>
  <si>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</si>
  <si>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</si>
  <si>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</si>
  <si>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</si>
  <si>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</si>
  <si>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</si>
  <si>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</si>
  <si>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</si>
  <si>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</si>
  <si>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</si>
  <si>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</si>
  <si>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</si>
  <si>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</si>
  <si>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</si>
  <si>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</si>
  <si>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</si>
  <si>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</si>
  <si>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</si>
  <si>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</si>
  <si>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</si>
  <si>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</si>
  <si>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</si>
  <si>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</si>
  <si>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</si>
  <si>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</si>
  <si>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</si>
  <si>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</si>
  <si>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</si>
  <si>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</si>
  <si>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</si>
  <si>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</si>
  <si>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</si>
  <si>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</si>
  <si>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</si>
  <si>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</si>
  <si>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</si>
  <si>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</si>
  <si>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</si>
  <si>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</si>
  <si>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</si>
  <si>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</si>
  <si>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</si>
  <si>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</si>
  <si>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</si>
  <si>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</si>
  <si>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</si>
  <si>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</si>
  <si>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</si>
  <si>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</si>
  <si>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</si>
  <si>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</si>
  <si>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</si>
  <si>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</si>
  <si>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</si>
  <si>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</si>
  <si>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</si>
  <si>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</si>
  <si>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</si>
  <si>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</si>
  <si>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</si>
  <si>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</si>
  <si>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</si>
  <si>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</si>
  <si>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</si>
  <si>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</si>
  <si>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</si>
  <si>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</si>
  <si>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</si>
  <si>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</si>
  <si>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</si>
  <si>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</si>
  <si>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</si>
  <si>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</si>
  <si>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</si>
  <si>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</si>
  <si>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</si>
  <si>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</si>
  <si>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</si>
  <si>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</si>
  <si>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</si>
  <si>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</si>
  <si>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</si>
  <si>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</si>
  <si>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</si>
  <si>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</si>
  <si>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</si>
  <si>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</si>
  <si>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</si>
  <si>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</si>
  <si>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</si>
  <si>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</si>
  <si>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</si>
  <si>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</si>
  <si>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</si>
  <si>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</si>
  <si>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</si>
  <si>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</si>
  <si>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</si>
  <si>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</si>
  <si>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</si>
  <si>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</si>
  <si>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</si>
  <si>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</si>
  <si>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</si>
  <si>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 Lillelund Engpark (godkendt i 2013) </t>
  </si>
  <si>
    <t xml:space="preserve"> Herningsholm Å/Gullestrup (godkendt i 2014) </t>
  </si>
  <si>
    <t>Hammerum Å/Kløvervej (godkendt i 2013)</t>
  </si>
  <si>
    <t>Knudmosen/Miljøvej (godkendt i 2013)</t>
  </si>
  <si>
    <t>Klimatilpasning, Knudmosen/miljøvej</t>
  </si>
  <si>
    <t>Klimatilpasning, Lillelund Engpark</t>
  </si>
  <si>
    <t>Klimatilpasning, Herningholms Å/Gullestrup</t>
  </si>
  <si>
    <t>Klimatilpasning, hammerum Å/kløvervej</t>
  </si>
  <si>
    <t>Arbejdsplads</t>
  </si>
  <si>
    <t>Brønde</t>
  </si>
  <si>
    <t>Jordbassin Klasse A</t>
  </si>
  <si>
    <t>Køretøjer, entreprenørmaskiner</t>
  </si>
  <si>
    <t>Køretøjer, personbil</t>
  </si>
  <si>
    <t>Ledningsnet &gt; Ø 1600 mm (rørbassiner og transportledninger)</t>
  </si>
  <si>
    <t xml:space="preserve">Ledningsnet ≤ Ø 200 mm </t>
  </si>
  <si>
    <t>Pumpestationer i brønde (&lt; 6,25 m2), Mek/EL</t>
  </si>
  <si>
    <t>Pumpestationer i brønde (&lt; 6,25 m2), SRO</t>
  </si>
  <si>
    <t>Pumpestationer i underjordiske bygværker (&lt;50 m2), Mek/El</t>
  </si>
  <si>
    <t>Ø 1000 mm &lt; Ledningsnet ≤ Ø 1200 mm</t>
  </si>
  <si>
    <t xml:space="preserve">Ø 200 mm &lt; Ledningsnet ≤ Ø 500 mm </t>
  </si>
  <si>
    <t>Ø 500 mm &lt; Ledningsnet ≤ Ø 800 mm</t>
  </si>
  <si>
    <t>Ø 800 mm &lt; Ledningsnet ≤ Ø 1000 mm</t>
  </si>
  <si>
    <t>2014</t>
  </si>
  <si>
    <t>5</t>
  </si>
  <si>
    <t>75</t>
  </si>
  <si>
    <t>50</t>
  </si>
  <si>
    <t>20</t>
  </si>
  <si>
    <t>10</t>
  </si>
  <si>
    <t>Jordbassin Klasse B</t>
  </si>
  <si>
    <t>Køretøjer, små lastvogne (&lt; 3.500 kg.)</t>
  </si>
  <si>
    <t>Administrationbygninger</t>
  </si>
  <si>
    <t>Strømpeforing ≤ Ø 200 mm</t>
  </si>
  <si>
    <t>Ejendomsskatter</t>
  </si>
  <si>
    <t>Køb af ydelser og produkter, der er omfattet af prisloftreguleringen, hos et andet selskab</t>
  </si>
  <si>
    <t>Herning Vand AS</t>
  </si>
  <si>
    <t>S038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</si>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</sst>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9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43" fontId="6" fillId="0" borderId="22" xfId="1" applyFont="1" applyBorder="1" applyAlignment="1" applyProtection="1">
      <alignment horizontal="left" wrapText="1"/>
      <protection locked="0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6" fillId="0" borderId="22" xfId="1" applyFont="1" applyBorder="1" applyAlignment="1" applyProtection="1">
      <alignment horizontal="left" wrapText="1"/>
      <protection locked="0"/>
    </xf>
    <xf numFmtId="3" fontId="6" fillId="0" borderId="22" xfId="1" applyNumberFormat="1" applyFont="1" applyBorder="1" applyAlignment="1" applyProtection="1">
      <alignment horizontal="right"/>
      <protection locked="0"/>
    </xf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60" t="s">
        <v>58</v>
      </c>
      <c r="E8" s="260"/>
      <c r="F8" s="260"/>
      <c r="G8" s="123"/>
      <c r="H8" s="123"/>
      <c r="I8" s="123"/>
    </row>
    <row r="9" spans="1:9" x14ac:dyDescent="0.25">
      <c r="A9" s="121"/>
      <c r="B9" s="121"/>
      <c r="C9" s="121"/>
      <c r="D9" s="265" t="s">
        <v>107</v>
      </c>
      <c r="E9" s="265"/>
      <c r="F9" s="26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61" t="s">
        <v>59</v>
      </c>
      <c r="E13" s="261"/>
      <c r="F13" s="26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62" t="s">
        <v>60</v>
      </c>
      <c r="E16" s="263"/>
      <c r="F16" s="264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6" t="s">
        <v>2</v>
      </c>
      <c r="E17" s="237"/>
      <c r="F17" s="238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6" t="s">
        <v>132</v>
      </c>
      <c r="E18" s="237"/>
      <c r="F18" s="238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7" t="s">
        <v>44</v>
      </c>
      <c r="E19" s="258"/>
      <c r="F19" s="25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7" t="s">
        <v>61</v>
      </c>
      <c r="E20" s="258"/>
      <c r="F20" s="25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7" t="s">
        <v>88</v>
      </c>
      <c r="E21" s="258"/>
      <c r="F21" s="25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7" t="s">
        <v>62</v>
      </c>
      <c r="E22" s="258"/>
      <c r="F22" s="25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8" t="s">
        <v>64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5" t="s">
        <v>43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2" t="s">
        <v>65</v>
      </c>
      <c r="E27" s="243"/>
      <c r="F27" s="244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33" t="s">
        <v>142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9" t="s">
        <v>143</v>
      </c>
      <c r="E29" s="240"/>
      <c r="F29" s="241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Herning Vand AS</v>
      </c>
      <c r="B1" s="56"/>
      <c r="C1" s="56"/>
      <c r="D1" s="56"/>
      <c r="E1" s="56"/>
    </row>
    <row r="2" spans="1:5" x14ac:dyDescent="0.25">
      <c r="A2" s="222" t="str">
        <f>'1. Forside'!A2</f>
        <v>S038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9" t="s">
        <v>122</v>
      </c>
      <c r="C4" s="269"/>
      <c r="D4" s="269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195</v>
      </c>
      <c r="C7" s="51">
        <v>0</v>
      </c>
      <c r="D7" s="191" t="s">
        <v>0</v>
      </c>
      <c r="E7" s="56"/>
    </row>
    <row r="8" spans="1:5" x14ac:dyDescent="0.25">
      <c r="A8" s="56"/>
      <c r="B8" s="213" t="s">
        <v>192</v>
      </c>
      <c r="C8" s="227">
        <v>0</v>
      </c>
      <c r="D8" s="191" t="s">
        <v>0</v>
      </c>
      <c r="E8" s="56"/>
    </row>
    <row r="9" spans="1:5" x14ac:dyDescent="0.25">
      <c r="A9" s="56"/>
      <c r="B9" s="213" t="s">
        <v>193</v>
      </c>
      <c r="C9" s="227">
        <v>0</v>
      </c>
      <c r="D9" s="191" t="s">
        <v>0</v>
      </c>
      <c r="E9" s="56"/>
    </row>
    <row r="10" spans="1:5" x14ac:dyDescent="0.25">
      <c r="A10" s="56"/>
      <c r="B10" s="213" t="s">
        <v>194</v>
      </c>
      <c r="C10" s="227">
        <v>0</v>
      </c>
      <c r="D10" s="191" t="s">
        <v>0</v>
      </c>
      <c r="E10" s="56"/>
    </row>
    <row r="11" spans="1:5" x14ac:dyDescent="0.25">
      <c r="A11" s="56"/>
      <c r="B11" s="54" t="s">
        <v>36</v>
      </c>
      <c r="C11" s="55">
        <f>SUM(C7:C7)</f>
        <v>0</v>
      </c>
      <c r="D11" s="192" t="s">
        <v>0</v>
      </c>
      <c r="E11" s="56"/>
    </row>
    <row r="12" spans="1:5" x14ac:dyDescent="0.25">
      <c r="A12" s="56"/>
      <c r="B12" s="56"/>
      <c r="C12" s="183"/>
      <c r="D12" s="56"/>
      <c r="E12" s="56"/>
    </row>
    <row r="13" spans="1:5" x14ac:dyDescent="0.25">
      <c r="A13" s="56"/>
      <c r="B13" s="56"/>
      <c r="C13" s="183"/>
      <c r="D13" s="56"/>
      <c r="E13" s="56"/>
    </row>
    <row r="14" spans="1:5" ht="27.2" customHeight="1" x14ac:dyDescent="0.25">
      <c r="A14" s="56"/>
      <c r="B14" s="20" t="s">
        <v>151</v>
      </c>
      <c r="C14" s="193"/>
      <c r="D14" s="190"/>
      <c r="E14" s="56"/>
    </row>
    <row r="15" spans="1:5" ht="16.7" customHeight="1" x14ac:dyDescent="0.25">
      <c r="A15" s="56"/>
      <c r="B15" s="108" t="s">
        <v>152</v>
      </c>
      <c r="C15" s="19">
        <v>0</v>
      </c>
      <c r="D15" s="153" t="s">
        <v>0</v>
      </c>
      <c r="E15" s="56"/>
    </row>
    <row r="16" spans="1:5" ht="16.7" customHeight="1" x14ac:dyDescent="0.25">
      <c r="A16" s="56"/>
      <c r="B16" s="108" t="s">
        <v>153</v>
      </c>
      <c r="C16" s="40">
        <v>0</v>
      </c>
      <c r="D16" s="153" t="s">
        <v>0</v>
      </c>
      <c r="E16" s="56"/>
    </row>
    <row r="17" spans="1:5" x14ac:dyDescent="0.25">
      <c r="A17" s="56"/>
      <c r="B17" s="28" t="s">
        <v>154</v>
      </c>
      <c r="C17" s="55">
        <f>C15-C16</f>
        <v>0</v>
      </c>
      <c r="D17" s="155" t="s">
        <v>0</v>
      </c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x14ac:dyDescent="0.25">
      <c r="A20" s="56"/>
      <c r="B20" s="194"/>
      <c r="C20" s="56"/>
      <c r="D20" s="56"/>
      <c r="E20" s="56"/>
    </row>
    <row r="21" spans="1:5" ht="15.75" hidden="1" x14ac:dyDescent="0.25">
      <c r="B21" s="195"/>
      <c r="E21" s="196"/>
    </row>
    <row r="22" spans="1:5" ht="15.75" hidden="1" x14ac:dyDescent="0.25">
      <c r="B22" s="196"/>
      <c r="C22" s="196"/>
    </row>
    <row r="23" spans="1:5" ht="15.75" hidden="1" x14ac:dyDescent="0.25">
      <c r="B23" s="196"/>
      <c r="E23" s="196"/>
    </row>
    <row r="24" spans="1:5" ht="15.75" hidden="1" x14ac:dyDescent="0.25">
      <c r="B24" s="196"/>
      <c r="D24" s="196"/>
    </row>
    <row r="25" spans="1:5" ht="15.75" hidden="1" x14ac:dyDescent="0.25">
      <c r="B25" s="196"/>
      <c r="C25" s="196"/>
    </row>
    <row r="26" spans="1:5" ht="15.75" hidden="1" x14ac:dyDescent="0.25">
      <c r="B26" s="196"/>
      <c r="C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6"/>
      <c r="D29" s="196"/>
    </row>
    <row r="30" spans="1:5" ht="15.75" hidden="1" x14ac:dyDescent="0.25">
      <c r="B30" s="195"/>
      <c r="C30" s="195"/>
    </row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6"/>
    </row>
    <row r="65" spans="1:5" ht="15.75" hidden="1" x14ac:dyDescent="0.25">
      <c r="B65" s="195"/>
    </row>
    <row r="66" spans="1:5" hidden="1" x14ac:dyDescent="0.25"/>
    <row r="67" spans="1:5" hidden="1" x14ac:dyDescent="0.25"/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>
      <c r="A74" s="186"/>
      <c r="B74" s="186"/>
      <c r="C74" s="186"/>
      <c r="D74" s="186"/>
      <c r="E74" s="186"/>
    </row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5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Herning Vand AS</v>
      </c>
      <c r="B1" s="26"/>
      <c r="C1" s="26"/>
      <c r="D1" s="26"/>
      <c r="E1" s="26"/>
    </row>
    <row r="2" spans="1:5" x14ac:dyDescent="0.25">
      <c r="A2" s="223" t="str">
        <f>'1. Forside'!A2</f>
        <v>S038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9" t="s">
        <v>121</v>
      </c>
      <c r="C4" s="269"/>
      <c r="D4" s="269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6" t="s">
        <v>155</v>
      </c>
      <c r="C7" s="277"/>
      <c r="D7" s="278"/>
      <c r="E7" s="26"/>
    </row>
    <row r="8" spans="1:5" x14ac:dyDescent="0.25">
      <c r="A8" s="26"/>
      <c r="B8" s="224" t="s">
        <v>190</v>
      </c>
      <c r="C8" s="225">
        <v>117211</v>
      </c>
      <c r="D8" s="191" t="s">
        <v>0</v>
      </c>
      <c r="E8" s="26"/>
    </row>
    <row r="9" spans="1:5" x14ac:dyDescent="0.25">
      <c r="A9" s="26"/>
      <c r="B9" s="226" t="s">
        <v>191</v>
      </c>
      <c r="C9" s="227">
        <v>356764</v>
      </c>
      <c r="D9" s="191" t="s">
        <v>0</v>
      </c>
      <c r="E9" s="26"/>
    </row>
    <row r="10" spans="1:5" x14ac:dyDescent="0.25">
      <c r="A10" s="26"/>
      <c r="B10" s="213" t="s">
        <v>188</v>
      </c>
      <c r="C10" s="227">
        <v>416016</v>
      </c>
      <c r="D10" s="191" t="s">
        <v>0</v>
      </c>
      <c r="E10" s="26"/>
    </row>
    <row r="11" spans="1:5" x14ac:dyDescent="0.25">
      <c r="A11" s="26"/>
      <c r="B11" s="213" t="s">
        <v>189</v>
      </c>
      <c r="C11" s="227">
        <v>1172174</v>
      </c>
      <c r="D11" s="191" t="s">
        <v>0</v>
      </c>
      <c r="E11" s="26"/>
    </row>
    <row r="12" spans="1:5" x14ac:dyDescent="0.25">
      <c r="A12" s="26"/>
      <c r="B12" s="54" t="s">
        <v>36</v>
      </c>
      <c r="C12" s="55">
        <f>SUM(C8:C11)</f>
        <v>2062165</v>
      </c>
      <c r="D12" s="192" t="s">
        <v>0</v>
      </c>
      <c r="E12" s="26"/>
    </row>
    <row r="13" spans="1:5" x14ac:dyDescent="0.25">
      <c r="A13" s="26"/>
      <c r="B13" s="56"/>
      <c r="C13" s="197"/>
      <c r="D13" s="56"/>
      <c r="E13" s="26"/>
    </row>
    <row r="14" spans="1:5" x14ac:dyDescent="0.25">
      <c r="A14" s="26"/>
      <c r="B14" s="56"/>
      <c r="C14" s="56"/>
      <c r="D14" s="56"/>
      <c r="E14" s="26"/>
    </row>
    <row r="15" spans="1:5" ht="37.5" customHeight="1" x14ac:dyDescent="0.25">
      <c r="A15" s="26"/>
      <c r="B15" s="276" t="s">
        <v>156</v>
      </c>
      <c r="C15" s="277"/>
      <c r="D15" s="278"/>
      <c r="E15" s="26"/>
    </row>
    <row r="16" spans="1:5" ht="15.75" customHeight="1" x14ac:dyDescent="0.25">
      <c r="A16" s="26"/>
      <c r="B16" s="108" t="s">
        <v>157</v>
      </c>
      <c r="C16" s="19">
        <v>0</v>
      </c>
      <c r="D16" s="153" t="s">
        <v>0</v>
      </c>
      <c r="E16" s="26"/>
    </row>
    <row r="17" spans="1:5" x14ac:dyDescent="0.25">
      <c r="A17" s="26"/>
      <c r="B17" s="108" t="s">
        <v>158</v>
      </c>
      <c r="C17" s="40">
        <v>2062165</v>
      </c>
      <c r="D17" s="153" t="s">
        <v>0</v>
      </c>
      <c r="E17" s="26"/>
    </row>
    <row r="18" spans="1:5" x14ac:dyDescent="0.25">
      <c r="A18" s="26"/>
      <c r="B18" s="28" t="s">
        <v>159</v>
      </c>
      <c r="C18" s="55">
        <f>C16-C17</f>
        <v>-2062165</v>
      </c>
      <c r="D18" s="155" t="s">
        <v>0</v>
      </c>
      <c r="E18" s="26"/>
    </row>
    <row r="19" spans="1:5" x14ac:dyDescent="0.25">
      <c r="A19" s="26"/>
      <c r="B19" s="26"/>
      <c r="C19" s="26"/>
      <c r="D19" s="26"/>
      <c r="E19" s="26"/>
    </row>
    <row r="20" spans="1:5" x14ac:dyDescent="0.25">
      <c r="A20" s="26"/>
      <c r="B20" s="26"/>
      <c r="C20" s="26"/>
      <c r="D20" s="26"/>
      <c r="E20" s="26"/>
    </row>
    <row r="21" spans="1:5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>
      <c r="A30" s="26"/>
      <c r="B30" s="26"/>
      <c r="C30" s="26"/>
      <c r="D30" s="26"/>
      <c r="E30" s="26"/>
    </row>
    <row r="31" spans="1:5" hidden="1" x14ac:dyDescent="0.25">
      <c r="A31" s="26"/>
      <c r="B31" s="26"/>
      <c r="C31" s="26"/>
      <c r="D31" s="26"/>
      <c r="E31" s="26"/>
    </row>
    <row r="32" spans="1:5" hidden="1" x14ac:dyDescent="0.25">
      <c r="A32" s="26"/>
      <c r="B32" s="26"/>
      <c r="C32" s="26"/>
      <c r="D32" s="26"/>
      <c r="E32" s="26"/>
    </row>
    <row r="33" hidden="1" x14ac:dyDescent="0.25"/>
    <row r="34" hidden="1" x14ac:dyDescent="0.25"/>
    <row r="35" hidden="1" x14ac:dyDescent="0.25"/>
  </sheetData>
  <sheetProtection password="C6ED" sheet="1" objects="1" scenarios="1"/>
  <mergeCells count="3">
    <mergeCell ref="B4:D4"/>
    <mergeCell ref="B15:D15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Herning Vand AS</v>
      </c>
      <c r="B1" s="26"/>
      <c r="C1" s="26"/>
      <c r="D1" s="26"/>
      <c r="E1" s="26"/>
    </row>
    <row r="2" spans="1:5" x14ac:dyDescent="0.25">
      <c r="A2" s="223" t="str">
        <f>'1. Forside'!A2</f>
        <v>S038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6" t="s">
        <v>120</v>
      </c>
      <c r="C4" s="266"/>
      <c r="D4" s="266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227">
        <v>2780000</v>
      </c>
      <c r="D7" s="191" t="s">
        <v>0</v>
      </c>
      <c r="E7" s="26"/>
    </row>
    <row r="8" spans="1:5" x14ac:dyDescent="0.25">
      <c r="A8" s="26"/>
      <c r="B8" s="110" t="s">
        <v>162</v>
      </c>
      <c r="C8" s="227">
        <v>270000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2510000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1153871.22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590000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563871.22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Herning Vand AS</v>
      </c>
      <c r="B1" s="26"/>
      <c r="C1" s="26"/>
      <c r="D1" s="26"/>
      <c r="E1" s="26"/>
    </row>
    <row r="2" spans="1:5" x14ac:dyDescent="0.25">
      <c r="A2" s="223" t="str">
        <f>'1. Forside'!A2</f>
        <v>S038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9" t="s">
        <v>119</v>
      </c>
      <c r="C4" s="269"/>
      <c r="D4" s="269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227">
        <v>-49048753</v>
      </c>
      <c r="D7" s="191" t="s">
        <v>0</v>
      </c>
      <c r="E7" s="26"/>
    </row>
    <row r="8" spans="1:5" x14ac:dyDescent="0.25">
      <c r="A8" s="26"/>
      <c r="B8" s="111" t="s">
        <v>167</v>
      </c>
      <c r="C8" s="227">
        <v>-24666227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-24382526</v>
      </c>
      <c r="D9" s="202" t="s">
        <v>0</v>
      </c>
      <c r="E9" s="26"/>
    </row>
    <row r="10" spans="1:5" x14ac:dyDescent="0.25">
      <c r="A10" s="26"/>
      <c r="B10" s="58" t="s">
        <v>21</v>
      </c>
      <c r="C10" s="227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-4876505.2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Herning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6" t="s">
        <v>118</v>
      </c>
      <c r="C4" s="266"/>
      <c r="D4" s="266"/>
      <c r="E4" s="266"/>
      <c r="F4" s="26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158550131.61355257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88804773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3319170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1456757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3482207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97062907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4678992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309377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/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v>4988369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7699553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-616499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-42233815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-3868008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-249000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/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/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-59200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-47026522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62724307</v>
      </c>
      <c r="D27" s="79" t="s">
        <v>0</v>
      </c>
      <c r="E27" s="10">
        <f>IF(C27&lt;0,0,-C27)</f>
        <v>-62724307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95828015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95828015</v>
      </c>
      <c r="D36" s="79" t="s">
        <v>0</v>
      </c>
      <c r="E36" s="10">
        <f>-C36</f>
        <v>-95828015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-2190.386447429657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Herning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S038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6" t="s">
        <v>168</v>
      </c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907498</v>
      </c>
      <c r="D7" s="228" t="s">
        <v>0</v>
      </c>
      <c r="E7" s="229">
        <v>2009165</v>
      </c>
      <c r="F7" s="228" t="s">
        <v>0</v>
      </c>
      <c r="G7" s="229">
        <v>5248045.0450000018</v>
      </c>
      <c r="H7" s="228" t="s">
        <v>0</v>
      </c>
      <c r="I7" s="229"/>
      <c r="J7" s="228" t="s">
        <v>0</v>
      </c>
      <c r="K7" s="229"/>
      <c r="L7" s="228" t="s">
        <v>0</v>
      </c>
      <c r="M7" s="26"/>
    </row>
    <row r="8" spans="1:13" x14ac:dyDescent="0.25">
      <c r="A8" s="26"/>
      <c r="B8" s="58" t="s">
        <v>75</v>
      </c>
      <c r="C8" s="230">
        <v>0</v>
      </c>
      <c r="D8" s="228" t="s">
        <v>0</v>
      </c>
      <c r="E8" s="230">
        <v>0</v>
      </c>
      <c r="F8" s="228" t="s">
        <v>0</v>
      </c>
      <c r="G8" s="230">
        <v>7699553</v>
      </c>
      <c r="H8" s="228" t="s">
        <v>0</v>
      </c>
      <c r="I8" s="229"/>
      <c r="J8" s="228" t="s">
        <v>0</v>
      </c>
      <c r="K8" s="229"/>
      <c r="L8" s="228" t="s">
        <v>0</v>
      </c>
      <c r="M8" s="26"/>
    </row>
    <row r="9" spans="1:13" x14ac:dyDescent="0.25">
      <c r="A9" s="26"/>
      <c r="B9" s="58" t="s">
        <v>74</v>
      </c>
      <c r="C9" s="230">
        <v>0</v>
      </c>
      <c r="D9" s="228" t="s">
        <v>0</v>
      </c>
      <c r="E9" s="230">
        <v>0</v>
      </c>
      <c r="F9" s="228" t="s">
        <v>0</v>
      </c>
      <c r="G9" s="230">
        <v>0</v>
      </c>
      <c r="H9" s="228" t="s">
        <v>0</v>
      </c>
      <c r="I9" s="229"/>
      <c r="J9" s="228" t="s">
        <v>0</v>
      </c>
      <c r="K9" s="229"/>
      <c r="L9" s="228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8" t="s">
        <v>0</v>
      </c>
      <c r="E10" s="61">
        <v>0</v>
      </c>
      <c r="F10" s="228" t="s">
        <v>0</v>
      </c>
      <c r="G10" s="61">
        <v>0</v>
      </c>
      <c r="H10" s="228" t="s">
        <v>0</v>
      </c>
      <c r="I10" s="61"/>
      <c r="J10" s="228" t="s">
        <v>0</v>
      </c>
      <c r="K10" s="231">
        <f>IF(C11&gt;SUM(E8:I9),C11-SUM(E8:I9),0)*-1</f>
        <v>0</v>
      </c>
      <c r="L10" s="228" t="s">
        <v>0</v>
      </c>
      <c r="M10" s="26"/>
    </row>
    <row r="11" spans="1:13" x14ac:dyDescent="0.25">
      <c r="A11" s="26"/>
      <c r="B11" s="28" t="s">
        <v>48</v>
      </c>
      <c r="C11" s="55">
        <f>C7-C8-C9</f>
        <v>907498</v>
      </c>
      <c r="D11" s="232" t="s">
        <v>0</v>
      </c>
      <c r="E11" s="55">
        <f>C11+E7-E8-E9</f>
        <v>2916663</v>
      </c>
      <c r="F11" s="232" t="s">
        <v>0</v>
      </c>
      <c r="G11" s="55">
        <f>E11+G7-G8-G9</f>
        <v>465155.04500000179</v>
      </c>
      <c r="H11" s="232" t="s">
        <v>0</v>
      </c>
      <c r="I11" s="55">
        <f>G11+I7-I8-I9</f>
        <v>465155.04500000179</v>
      </c>
      <c r="J11" s="232" t="s">
        <v>0</v>
      </c>
      <c r="K11" s="55">
        <f>K7-K8-K9+K10+I11</f>
        <v>465155.04500000179</v>
      </c>
      <c r="L11" s="232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Herning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6" t="s">
        <v>106</v>
      </c>
      <c r="C4" s="266"/>
      <c r="D4" s="266"/>
      <c r="E4" s="266"/>
      <c r="F4" s="26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20832221.903845999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-79162.443234614795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20753059.460611384</v>
      </c>
      <c r="D13" s="79" t="s">
        <v>0</v>
      </c>
      <c r="E13" s="6">
        <f>C13</f>
        <v>20753059.460611384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73873543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224</v>
      </c>
      <c r="C16" s="14">
        <f>'6. Gennemførte investeringer'!F24</f>
        <v>4700366.4468982685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-89874.503000000259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investeringer'!F20</f>
        <v>2281666.666666667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80765701.610564932</v>
      </c>
      <c r="D19" s="79" t="s">
        <v>0</v>
      </c>
      <c r="E19" s="8">
        <f>C19</f>
        <v>80765701.610564932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31631500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91750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643017.68999999994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servicemål'!C11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servicemål'!C17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Klimatilpasning'!C12</f>
        <v>2062165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Klimatilpasning'!C18</f>
        <v>-2062165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2510000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563871.22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35440138.909999996</v>
      </c>
      <c r="D30" s="79" t="s">
        <v>0</v>
      </c>
      <c r="E30" s="6">
        <f>C30</f>
        <v>35440138.909999996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-4876505.2</v>
      </c>
      <c r="D32" s="79" t="s">
        <v>0</v>
      </c>
      <c r="E32" s="10">
        <f>C32</f>
        <v>-4876505.2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-2190.386447429657</v>
      </c>
      <c r="D34" s="79" t="s">
        <v>0</v>
      </c>
      <c r="E34" s="12">
        <f>C34</f>
        <v>-2190.386447429657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132080204.39472888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4099105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32.221717763933562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Herning 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S038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6" t="s">
        <v>128</v>
      </c>
      <c r="C4" s="266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20832221.903845999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20832221.903845999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20832221.903845999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-79162.443234614795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Herning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6" t="s">
        <v>127</v>
      </c>
      <c r="C4" s="266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17442819.400090255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20753059.460611384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20832221.903845999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281247.65589009575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Herning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6" t="s">
        <v>126</v>
      </c>
      <c r="C4" s="266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3292720473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73873543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73873543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9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Herning 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S038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7" t="s">
        <v>130</v>
      </c>
      <c r="C4" s="267"/>
      <c r="D4" s="267"/>
      <c r="E4" s="267"/>
      <c r="F4" s="267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8" t="s">
        <v>52</v>
      </c>
      <c r="G7" s="268"/>
      <c r="H7" s="26"/>
    </row>
    <row r="8" spans="1:8" s="150" customFormat="1" x14ac:dyDescent="0.25">
      <c r="A8" s="26"/>
      <c r="B8" s="29" t="s">
        <v>196</v>
      </c>
      <c r="C8" s="30" t="s">
        <v>210</v>
      </c>
      <c r="D8" s="31" t="s">
        <v>211</v>
      </c>
      <c r="E8" s="32">
        <v>1037775.59</v>
      </c>
      <c r="F8" s="34">
        <f t="shared" ref="F8" si="0">E8/D8</f>
        <v>207555.11799999999</v>
      </c>
      <c r="G8" s="35" t="s">
        <v>0</v>
      </c>
      <c r="H8" s="26"/>
    </row>
    <row r="9" spans="1:8" s="150" customFormat="1" x14ac:dyDescent="0.25">
      <c r="A9" s="26"/>
      <c r="B9" s="29" t="s">
        <v>197</v>
      </c>
      <c r="C9" s="30" t="s">
        <v>210</v>
      </c>
      <c r="D9" s="31" t="s">
        <v>212</v>
      </c>
      <c r="E9" s="32">
        <v>8096039.4299999997</v>
      </c>
      <c r="F9" s="34">
        <f t="shared" ref="F9:F21" si="1">E9/D9</f>
        <v>107947.1924</v>
      </c>
      <c r="G9" s="35" t="s">
        <v>0</v>
      </c>
      <c r="H9" s="26"/>
    </row>
    <row r="10" spans="1:8" s="150" customFormat="1" x14ac:dyDescent="0.25">
      <c r="A10" s="26"/>
      <c r="B10" s="29" t="s">
        <v>198</v>
      </c>
      <c r="C10" s="30" t="s">
        <v>210</v>
      </c>
      <c r="D10" s="31" t="s">
        <v>213</v>
      </c>
      <c r="E10" s="32">
        <v>17512714.140000001</v>
      </c>
      <c r="F10" s="34">
        <f t="shared" si="1"/>
        <v>350254.28279999999</v>
      </c>
      <c r="G10" s="35" t="s">
        <v>0</v>
      </c>
      <c r="H10" s="26"/>
    </row>
    <row r="11" spans="1:8" s="150" customFormat="1" x14ac:dyDescent="0.25">
      <c r="A11" s="26"/>
      <c r="B11" s="29" t="s">
        <v>199</v>
      </c>
      <c r="C11" s="30" t="s">
        <v>210</v>
      </c>
      <c r="D11" s="31" t="s">
        <v>211</v>
      </c>
      <c r="E11" s="32">
        <v>66000</v>
      </c>
      <c r="F11" s="34">
        <f t="shared" si="1"/>
        <v>13200</v>
      </c>
      <c r="G11" s="35" t="s">
        <v>0</v>
      </c>
      <c r="H11" s="26"/>
    </row>
    <row r="12" spans="1:8" s="150" customFormat="1" x14ac:dyDescent="0.25">
      <c r="A12" s="26"/>
      <c r="B12" s="29" t="s">
        <v>200</v>
      </c>
      <c r="C12" s="30" t="s">
        <v>210</v>
      </c>
      <c r="D12" s="31" t="s">
        <v>211</v>
      </c>
      <c r="E12" s="32">
        <v>488552.48</v>
      </c>
      <c r="F12" s="34">
        <f t="shared" si="1"/>
        <v>97710.495999999999</v>
      </c>
      <c r="G12" s="35" t="s">
        <v>0</v>
      </c>
      <c r="H12" s="26"/>
    </row>
    <row r="13" spans="1:8" s="150" customFormat="1" x14ac:dyDescent="0.25">
      <c r="A13" s="26"/>
      <c r="B13" s="29" t="s">
        <v>201</v>
      </c>
      <c r="C13" s="30" t="s">
        <v>210</v>
      </c>
      <c r="D13" s="31" t="s">
        <v>212</v>
      </c>
      <c r="E13" s="32">
        <v>1126006.18</v>
      </c>
      <c r="F13" s="34">
        <f t="shared" si="1"/>
        <v>15013.415733333333</v>
      </c>
      <c r="G13" s="35" t="s">
        <v>0</v>
      </c>
      <c r="H13" s="26"/>
    </row>
    <row r="14" spans="1:8" s="150" customFormat="1" x14ac:dyDescent="0.25">
      <c r="A14" s="26"/>
      <c r="B14" s="29" t="s">
        <v>202</v>
      </c>
      <c r="C14" s="30" t="s">
        <v>210</v>
      </c>
      <c r="D14" s="31" t="s">
        <v>212</v>
      </c>
      <c r="E14" s="32">
        <v>11906240.199999999</v>
      </c>
      <c r="F14" s="34">
        <f t="shared" si="1"/>
        <v>158749.86933333334</v>
      </c>
      <c r="G14" s="35" t="s">
        <v>0</v>
      </c>
      <c r="H14" s="26"/>
    </row>
    <row r="15" spans="1:8" s="150" customFormat="1" x14ac:dyDescent="0.25">
      <c r="A15" s="26"/>
      <c r="B15" s="29" t="s">
        <v>203</v>
      </c>
      <c r="C15" s="30" t="s">
        <v>210</v>
      </c>
      <c r="D15" s="31" t="s">
        <v>214</v>
      </c>
      <c r="E15" s="32">
        <v>300833.91999999998</v>
      </c>
      <c r="F15" s="34">
        <f t="shared" si="1"/>
        <v>15041.696</v>
      </c>
      <c r="G15" s="35" t="s">
        <v>0</v>
      </c>
      <c r="H15" s="26"/>
    </row>
    <row r="16" spans="1:8" s="150" customFormat="1" x14ac:dyDescent="0.25">
      <c r="A16" s="26"/>
      <c r="B16" s="29" t="s">
        <v>204</v>
      </c>
      <c r="C16" s="30" t="s">
        <v>210</v>
      </c>
      <c r="D16" s="31" t="s">
        <v>215</v>
      </c>
      <c r="E16" s="32">
        <v>222243.95</v>
      </c>
      <c r="F16" s="34">
        <f t="shared" si="1"/>
        <v>22224.395</v>
      </c>
      <c r="G16" s="35" t="s">
        <v>0</v>
      </c>
      <c r="H16" s="26"/>
    </row>
    <row r="17" spans="1:8" s="150" customFormat="1" x14ac:dyDescent="0.25">
      <c r="A17" s="26"/>
      <c r="B17" s="29" t="s">
        <v>205</v>
      </c>
      <c r="C17" s="30" t="s">
        <v>210</v>
      </c>
      <c r="D17" s="31" t="s">
        <v>214</v>
      </c>
      <c r="E17" s="32">
        <v>224422.47</v>
      </c>
      <c r="F17" s="34">
        <f t="shared" si="1"/>
        <v>11221.1235</v>
      </c>
      <c r="G17" s="35" t="s">
        <v>0</v>
      </c>
      <c r="H17" s="26"/>
    </row>
    <row r="18" spans="1:8" s="150" customFormat="1" x14ac:dyDescent="0.25">
      <c r="A18" s="26"/>
      <c r="B18" s="29" t="s">
        <v>206</v>
      </c>
      <c r="C18" s="30" t="s">
        <v>210</v>
      </c>
      <c r="D18" s="31" t="s">
        <v>212</v>
      </c>
      <c r="E18" s="32">
        <v>11104600.16</v>
      </c>
      <c r="F18" s="34">
        <f t="shared" si="1"/>
        <v>148061.33546666667</v>
      </c>
      <c r="G18" s="35" t="s">
        <v>0</v>
      </c>
      <c r="H18" s="26"/>
    </row>
    <row r="19" spans="1:8" s="150" customFormat="1" x14ac:dyDescent="0.25">
      <c r="A19" s="26"/>
      <c r="B19" s="29" t="s">
        <v>207</v>
      </c>
      <c r="C19" s="30" t="s">
        <v>210</v>
      </c>
      <c r="D19" s="31" t="s">
        <v>212</v>
      </c>
      <c r="E19" s="32">
        <v>17444442.149999999</v>
      </c>
      <c r="F19" s="34">
        <f t="shared" si="1"/>
        <v>232592.56199999998</v>
      </c>
      <c r="G19" s="35" t="s">
        <v>0</v>
      </c>
      <c r="H19" s="26"/>
    </row>
    <row r="20" spans="1:8" s="150" customFormat="1" x14ac:dyDescent="0.25">
      <c r="A20" s="26"/>
      <c r="B20" s="29" t="s">
        <v>208</v>
      </c>
      <c r="C20" s="30" t="s">
        <v>210</v>
      </c>
      <c r="D20" s="31" t="s">
        <v>212</v>
      </c>
      <c r="E20" s="32">
        <v>8261971.9000000004</v>
      </c>
      <c r="F20" s="34">
        <f t="shared" si="1"/>
        <v>110159.62533333334</v>
      </c>
      <c r="G20" s="35" t="s">
        <v>0</v>
      </c>
      <c r="H20" s="26"/>
    </row>
    <row r="21" spans="1:8" s="150" customFormat="1" x14ac:dyDescent="0.25">
      <c r="A21" s="26"/>
      <c r="B21" s="29" t="s">
        <v>209</v>
      </c>
      <c r="C21" s="30" t="s">
        <v>210</v>
      </c>
      <c r="D21" s="31" t="s">
        <v>212</v>
      </c>
      <c r="E21" s="32">
        <v>1997372.77</v>
      </c>
      <c r="F21" s="34">
        <f t="shared" si="1"/>
        <v>26631.636933333335</v>
      </c>
      <c r="G21" s="35" t="s">
        <v>0</v>
      </c>
      <c r="H21" s="26"/>
    </row>
    <row r="22" spans="1:8" s="150" customFormat="1" x14ac:dyDescent="0.25">
      <c r="A22" s="26"/>
      <c r="B22" s="23" t="s">
        <v>72</v>
      </c>
      <c r="C22" s="160"/>
      <c r="D22" s="160"/>
      <c r="E22" s="160"/>
      <c r="F22" s="36">
        <f>SUM(F8:F21)</f>
        <v>1516362.7485</v>
      </c>
      <c r="G22" s="37" t="s">
        <v>0</v>
      </c>
      <c r="H22" s="26"/>
    </row>
    <row r="23" spans="1:8" s="150" customFormat="1" x14ac:dyDescent="0.25">
      <c r="A23" s="26"/>
      <c r="B23" s="107" t="s">
        <v>136</v>
      </c>
      <c r="C23" s="161"/>
      <c r="D23" s="161"/>
      <c r="E23" s="161"/>
      <c r="F23" s="66">
        <v>3184003.6983982683</v>
      </c>
      <c r="G23" s="37" t="s">
        <v>0</v>
      </c>
      <c r="H23" s="26"/>
    </row>
    <row r="24" spans="1:8" s="150" customFormat="1" x14ac:dyDescent="0.25">
      <c r="A24" s="26"/>
      <c r="B24" s="39" t="s">
        <v>69</v>
      </c>
      <c r="C24" s="162"/>
      <c r="D24" s="162"/>
      <c r="E24" s="163"/>
      <c r="F24" s="38">
        <f>F22+F23</f>
        <v>4700366.4468982685</v>
      </c>
      <c r="G24" s="38" t="s">
        <v>0</v>
      </c>
      <c r="H24" s="26"/>
    </row>
    <row r="25" spans="1:8" s="150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50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50" customFormat="1" hidden="1" x14ac:dyDescent="0.25"/>
    <row r="29" spans="1:8" s="150" customFormat="1" hidden="1" x14ac:dyDescent="0.25"/>
    <row r="30" spans="1:8" s="150" customFormat="1" hidden="1" x14ac:dyDescent="0.25"/>
    <row r="31" spans="1:8" s="150" customFormat="1" ht="14.45" hidden="1" customHeight="1" x14ac:dyDescent="0.25"/>
    <row r="32" spans="1:8" s="150" customFormat="1" ht="14.4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Herning Vand AS</v>
      </c>
      <c r="B1" s="164"/>
      <c r="C1" s="164"/>
      <c r="D1" s="164"/>
      <c r="E1" s="164"/>
    </row>
    <row r="2" spans="1:5" x14ac:dyDescent="0.25">
      <c r="A2" s="1" t="str">
        <f>'1. Forside'!A2</f>
        <v>S038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6" t="s">
        <v>125</v>
      </c>
      <c r="C4" s="266"/>
      <c r="D4" s="266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1798540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1324060.0000000002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investeringer'!F22</f>
        <v>1516362.7485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-89874.503000000259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Herning 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S038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6" t="s">
        <v>124</v>
      </c>
      <c r="C4" s="266"/>
      <c r="D4" s="266"/>
      <c r="E4" s="266"/>
      <c r="F4" s="266"/>
      <c r="G4" s="266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8" t="s">
        <v>56</v>
      </c>
      <c r="G7" s="268"/>
      <c r="H7" s="26"/>
    </row>
    <row r="8" spans="1:8" s="150" customFormat="1" x14ac:dyDescent="0.25">
      <c r="A8" s="26"/>
      <c r="B8" s="29" t="s">
        <v>202</v>
      </c>
      <c r="C8" s="30">
        <v>2015</v>
      </c>
      <c r="D8" s="31">
        <v>75</v>
      </c>
      <c r="E8" s="32">
        <v>65000000</v>
      </c>
      <c r="F8" s="45">
        <f>E8/D8</f>
        <v>866666.66666666663</v>
      </c>
      <c r="G8" s="35" t="s">
        <v>0</v>
      </c>
      <c r="H8" s="26"/>
    </row>
    <row r="9" spans="1:8" s="150" customFormat="1" x14ac:dyDescent="0.25">
      <c r="A9" s="26"/>
      <c r="B9" s="29" t="s">
        <v>216</v>
      </c>
      <c r="C9" s="30">
        <v>2015</v>
      </c>
      <c r="D9" s="31">
        <v>50</v>
      </c>
      <c r="E9" s="32">
        <v>2500000</v>
      </c>
      <c r="F9" s="45">
        <f t="shared" ref="F9:F17" si="0">E9/D9</f>
        <v>50000</v>
      </c>
      <c r="G9" s="35" t="s">
        <v>0</v>
      </c>
      <c r="H9" s="26"/>
    </row>
    <row r="10" spans="1:8" s="150" customFormat="1" x14ac:dyDescent="0.25">
      <c r="A10" s="26"/>
      <c r="B10" s="29" t="s">
        <v>203</v>
      </c>
      <c r="C10" s="30">
        <v>2015</v>
      </c>
      <c r="D10" s="31">
        <v>20</v>
      </c>
      <c r="E10" s="32">
        <v>1200000</v>
      </c>
      <c r="F10" s="45">
        <f t="shared" si="0"/>
        <v>60000</v>
      </c>
      <c r="G10" s="35" t="s">
        <v>0</v>
      </c>
      <c r="H10" s="26"/>
    </row>
    <row r="11" spans="1:8" s="150" customFormat="1" x14ac:dyDescent="0.25">
      <c r="A11" s="26"/>
      <c r="B11" s="29" t="s">
        <v>217</v>
      </c>
      <c r="C11" s="30">
        <v>2015</v>
      </c>
      <c r="D11" s="31">
        <v>5</v>
      </c>
      <c r="E11" s="32">
        <v>350000</v>
      </c>
      <c r="F11" s="45">
        <f t="shared" si="0"/>
        <v>70000</v>
      </c>
      <c r="G11" s="35" t="s">
        <v>0</v>
      </c>
      <c r="H11" s="26"/>
    </row>
    <row r="12" spans="1:8" s="150" customFormat="1" x14ac:dyDescent="0.25">
      <c r="A12" s="26"/>
      <c r="B12" s="29" t="s">
        <v>218</v>
      </c>
      <c r="C12" s="30">
        <v>2015</v>
      </c>
      <c r="D12" s="31">
        <v>75</v>
      </c>
      <c r="E12" s="32">
        <v>5000000</v>
      </c>
      <c r="F12" s="45">
        <f t="shared" si="0"/>
        <v>66666.666666666672</v>
      </c>
      <c r="G12" s="35" t="s">
        <v>0</v>
      </c>
      <c r="H12" s="26"/>
    </row>
    <row r="13" spans="1:8" s="150" customFormat="1" x14ac:dyDescent="0.25">
      <c r="A13" s="26"/>
      <c r="B13" s="29" t="s">
        <v>202</v>
      </c>
      <c r="C13" s="30">
        <v>2016</v>
      </c>
      <c r="D13" s="31">
        <v>75</v>
      </c>
      <c r="E13" s="32">
        <v>70000000</v>
      </c>
      <c r="F13" s="45">
        <f t="shared" si="0"/>
        <v>933333.33333333337</v>
      </c>
      <c r="G13" s="35" t="s">
        <v>0</v>
      </c>
      <c r="H13" s="26"/>
    </row>
    <row r="14" spans="1:8" s="150" customFormat="1" x14ac:dyDescent="0.25">
      <c r="A14" s="26"/>
      <c r="B14" s="29" t="s">
        <v>216</v>
      </c>
      <c r="C14" s="30">
        <v>2016</v>
      </c>
      <c r="D14" s="31">
        <v>50</v>
      </c>
      <c r="E14" s="32">
        <v>2500000</v>
      </c>
      <c r="F14" s="45">
        <f t="shared" si="0"/>
        <v>50000</v>
      </c>
      <c r="G14" s="35" t="s">
        <v>0</v>
      </c>
      <c r="H14" s="26"/>
    </row>
    <row r="15" spans="1:8" s="150" customFormat="1" x14ac:dyDescent="0.25">
      <c r="A15" s="26"/>
      <c r="B15" s="29" t="s">
        <v>203</v>
      </c>
      <c r="C15" s="30">
        <v>2016</v>
      </c>
      <c r="D15" s="31">
        <v>20</v>
      </c>
      <c r="E15" s="32">
        <v>1700000</v>
      </c>
      <c r="F15" s="45">
        <f t="shared" si="0"/>
        <v>85000</v>
      </c>
      <c r="G15" s="35" t="s">
        <v>0</v>
      </c>
      <c r="H15" s="26"/>
    </row>
    <row r="16" spans="1:8" s="150" customFormat="1" x14ac:dyDescent="0.25">
      <c r="A16" s="26"/>
      <c r="B16" s="29" t="s">
        <v>219</v>
      </c>
      <c r="C16" s="30">
        <v>2016</v>
      </c>
      <c r="D16" s="31">
        <v>50</v>
      </c>
      <c r="E16" s="32">
        <v>1500000</v>
      </c>
      <c r="F16" s="45">
        <f t="shared" si="0"/>
        <v>30000</v>
      </c>
      <c r="G16" s="35" t="s">
        <v>0</v>
      </c>
      <c r="H16" s="26"/>
    </row>
    <row r="17" spans="1:8" s="150" customFormat="1" x14ac:dyDescent="0.25">
      <c r="A17" s="26"/>
      <c r="B17" s="29" t="s">
        <v>217</v>
      </c>
      <c r="C17" s="30">
        <v>2016</v>
      </c>
      <c r="D17" s="31">
        <v>5</v>
      </c>
      <c r="E17" s="32">
        <v>350000</v>
      </c>
      <c r="F17" s="45">
        <f t="shared" si="0"/>
        <v>70000</v>
      </c>
      <c r="G17" s="35" t="s">
        <v>0</v>
      </c>
      <c r="H17" s="26"/>
    </row>
    <row r="18" spans="1:8" s="150" customFormat="1" x14ac:dyDescent="0.25">
      <c r="A18" s="26"/>
      <c r="B18" s="109" t="s">
        <v>73</v>
      </c>
      <c r="C18" s="167"/>
      <c r="D18" s="168"/>
      <c r="E18" s="169"/>
      <c r="F18" s="46">
        <f>SUMIF(C8:C17,"2015",F8:F17)</f>
        <v>1113333.3333333333</v>
      </c>
      <c r="G18" s="47" t="s">
        <v>0</v>
      </c>
      <c r="H18" s="26"/>
    </row>
    <row r="19" spans="1:8" s="150" customFormat="1" x14ac:dyDescent="0.25">
      <c r="A19" s="26"/>
      <c r="B19" s="107" t="s">
        <v>134</v>
      </c>
      <c r="C19" s="170"/>
      <c r="D19" s="171"/>
      <c r="E19" s="172"/>
      <c r="F19" s="46">
        <f>SUMIF(C8:C17,"2016",F8:F17)</f>
        <v>1168333.3333333335</v>
      </c>
      <c r="G19" s="47" t="s">
        <v>0</v>
      </c>
      <c r="H19" s="26"/>
    </row>
    <row r="20" spans="1:8" s="150" customFormat="1" x14ac:dyDescent="0.25">
      <c r="A20" s="26"/>
      <c r="B20" s="50" t="s">
        <v>36</v>
      </c>
      <c r="C20" s="173"/>
      <c r="D20" s="174"/>
      <c r="E20" s="174"/>
      <c r="F20" s="48">
        <f>F18+F19</f>
        <v>2281666.666666667</v>
      </c>
      <c r="G20" s="49" t="s">
        <v>0</v>
      </c>
      <c r="H20" s="26"/>
    </row>
    <row r="21" spans="1:8" s="150" customFormat="1" x14ac:dyDescent="0.25">
      <c r="A21" s="26"/>
      <c r="B21" s="26"/>
      <c r="C21" s="16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166"/>
      <c r="D22" s="26"/>
      <c r="E22" s="26"/>
      <c r="F22" s="26"/>
      <c r="G22" s="26"/>
      <c r="H22" s="26"/>
    </row>
    <row r="23" spans="1:8" s="150" customFormat="1" x14ac:dyDescent="0.25">
      <c r="A23" s="26"/>
      <c r="B23" s="26"/>
      <c r="C23" s="166"/>
      <c r="D23" s="26"/>
      <c r="E23" s="26"/>
      <c r="F23" s="175"/>
      <c r="G23" s="175"/>
      <c r="H23" s="2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t="12" hidden="1" customHeight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Herning Vand AS</v>
      </c>
      <c r="B1" s="56"/>
      <c r="C1" s="56"/>
      <c r="D1" s="178"/>
      <c r="E1" s="56"/>
    </row>
    <row r="2" spans="1:5" x14ac:dyDescent="0.25">
      <c r="A2" s="222" t="str">
        <f>'1. Forside'!A2</f>
        <v>S038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9" t="s">
        <v>123</v>
      </c>
      <c r="C4" s="269"/>
      <c r="D4" s="269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16500</v>
      </c>
      <c r="D7" s="182" t="s">
        <v>0</v>
      </c>
      <c r="E7" s="56"/>
    </row>
    <row r="8" spans="1:5" x14ac:dyDescent="0.25">
      <c r="A8" s="56"/>
      <c r="B8" s="207" t="s">
        <v>220</v>
      </c>
      <c r="C8" s="227">
        <v>360000</v>
      </c>
      <c r="D8" s="182" t="s">
        <v>0</v>
      </c>
      <c r="E8" s="56"/>
    </row>
    <row r="9" spans="1:5" x14ac:dyDescent="0.25">
      <c r="A9" s="56"/>
      <c r="B9" s="207" t="s">
        <v>221</v>
      </c>
      <c r="C9" s="227">
        <v>31255000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31631500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70" t="s">
        <v>145</v>
      </c>
      <c r="C13" s="271"/>
      <c r="D13" s="272"/>
      <c r="E13" s="56"/>
    </row>
    <row r="14" spans="1:5" x14ac:dyDescent="0.25">
      <c r="A14" s="56"/>
      <c r="B14" s="53" t="s">
        <v>71</v>
      </c>
      <c r="C14" s="227">
        <v>80000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11750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91750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73" t="s">
        <v>146</v>
      </c>
      <c r="C19" s="274"/>
      <c r="D19" s="275"/>
      <c r="E19" s="56"/>
    </row>
    <row r="20" spans="1:5" x14ac:dyDescent="0.25">
      <c r="A20" s="56"/>
      <c r="B20" s="108" t="s">
        <v>147</v>
      </c>
      <c r="C20" s="19">
        <v>3681287.69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3038270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643017.68999999994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2015-10-05T11:35:58Z</dcterms:modified>
</cp:coreProperties>
</file>