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0" i="4" l="1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E31" i="19" l="1"/>
  <c r="C36" i="19" l="1"/>
  <c r="E36" i="19" s="1"/>
  <c r="F60" i="7" l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C12" i="8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C9" i="15" s="1"/>
  <c r="C10" i="8" s="1"/>
  <c r="C13" i="8" l="1"/>
  <c r="E13" i="8" s="1"/>
  <c r="C9" i="12" l="1"/>
  <c r="C32" i="8" s="1"/>
  <c r="E32" i="8" s="1"/>
  <c r="C9" i="13" l="1"/>
  <c r="C26" i="8" s="1"/>
  <c r="F8" i="2" l="1"/>
  <c r="F8" i="7"/>
  <c r="F59" i="7" s="1"/>
  <c r="F48" i="2" l="1"/>
  <c r="C9" i="10" s="1"/>
  <c r="C15" i="11" l="1"/>
  <c r="C29" i="8" s="1"/>
  <c r="C15" i="13"/>
  <c r="C27" i="8" s="1"/>
  <c r="C16" i="4"/>
  <c r="C25" i="8" s="1"/>
  <c r="C23" i="3"/>
  <c r="C23" i="8" s="1"/>
  <c r="F61" i="7"/>
  <c r="C18" i="8" s="1"/>
  <c r="C17" i="3"/>
  <c r="C22" i="8" s="1"/>
  <c r="C11" i="3"/>
  <c r="C21" i="8" s="1"/>
  <c r="C24" i="8"/>
  <c r="C10" i="10"/>
  <c r="C17" i="8" s="1"/>
  <c r="F50" i="2"/>
  <c r="C16" i="8" s="1"/>
  <c r="C19" i="8" l="1"/>
  <c r="E19" i="8" s="1"/>
  <c r="C30" i="8"/>
  <c r="E30" i="8" s="1"/>
  <c r="A1" i="8"/>
  <c r="E36" i="8" l="1"/>
  <c r="E38" i="8" s="1"/>
</calcChain>
</file>

<file path=xl/sharedStrings.xml><?xml version="1.0" encoding="utf-8"?>
<sst xmlns="http://schemas.openxmlformats.org/spreadsheetml/2006/main" count="639" uniqueCount="239">
  <si>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</si>
  <si>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</si>
  <si>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</si>
  <si>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</si>
  <si>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</si>
  <si>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</si>
  <si>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</si>
  <si>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</si>
  <si>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</si>
  <si>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</si>
  <si>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</si>
  <si>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</si>
  <si>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</si>
  <si>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</si>
  <si>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</si>
  <si>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</si>
  <si>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</si>
  <si>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</si>
  <si>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</si>
  <si>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</si>
  <si>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</si>
  <si>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</si>
  <si>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</si>
  <si>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</si>
  <si>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</si>
  <si>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</si>
  <si>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</si>
  <si>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</si>
  <si>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</si>
  <si>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</si>
  <si>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</si>
  <si>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</si>
  <si>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</si>
  <si>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</si>
  <si>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</si>
  <si>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</si>
  <si>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</si>
  <si>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</si>
  <si>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</si>
  <si>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</si>
  <si>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</si>
  <si>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</si>
  <si>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</si>
  <si>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</si>
  <si>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</si>
  <si>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</si>
  <si>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</si>
  <si>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</si>
  <si>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</si>
  <si>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</si>
  <si>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</si>
  <si>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</si>
  <si>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</si>
  <si>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</si>
  <si>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</si>
  <si>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</si>
  <si>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</si>
  <si>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</si>
  <si>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</si>
  <si>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</si>
  <si>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</si>
  <si>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</si>
  <si>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</si>
  <si>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</si>
  <si>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</si>
  <si>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</si>
  <si>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</si>
  <si>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</si>
  <si>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</si>
  <si>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</si>
  <si>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</si>
  <si>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</si>
  <si>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</si>
  <si>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</si>
  <si>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</si>
  <si>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</si>
  <si>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</si>
  <si>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</si>
  <si>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</si>
  <si>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</si>
  <si>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</si>
  <si>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</si>
  <si>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</si>
  <si>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</si>
  <si>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</si>
  <si>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</si>
  <si>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</si>
  <si>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</si>
  <si>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</si>
  <si>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</si>
  <si>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</si>
  <si>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</si>
  <si>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</si>
  <si>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</si>
  <si>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</si>
  <si>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</si>
  <si>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</si>
  <si>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</si>
  <si>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</si>
  <si>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</si>
  <si>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</si>
  <si>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</si>
  <si>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</si>
  <si>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</si>
  <si>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</si>
  <si>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</si>
  <si>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</si>
  <si>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</si>
  <si>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</si>
  <si>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</si>
  <si>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</si>
  <si>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</si>
  <si>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</si>
  <si>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</si>
  <si>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</si>
  <si>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</si>
  <si>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</si>
  <si>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</si>
  <si>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</si>
  <si>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</si>
  <si>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</si>
  <si>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</si>
  <si>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</si>
  <si>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</si>
  <si>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</si>
  <si>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</si>
  <si>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</si>
  <si>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</si>
  <si>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</si>
  <si>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</si>
  <si>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</si>
  <si>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</si>
  <si>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</si>
  <si>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</si>
  <si>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</si>
  <si>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</si>
  <si>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</si>
  <si>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</si>
  <si>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</si>
  <si>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</si>
  <si>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</si>
  <si>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</si>
  <si>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</si>
  <si>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</si>
  <si>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</si>
  <si>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</si>
  <si>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</si>
  <si>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</si>
  <si>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</si>
  <si>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</si>
  <si>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</si>
  <si>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</si>
  <si>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</si>
  <si>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</si>
  <si>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</si>
  <si>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</si>
  <si>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</si>
  <si>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</si>
  <si>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</si>
  <si>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</si>
  <si>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</si>
  <si>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</si>
  <si>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</si>
  <si>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</si>
  <si>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</si>
  <si>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</si>
  <si>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</si>
  <si>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</si>
  <si>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</si>
  <si>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</si>
  <si>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</si>
  <si>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</si>
  <si>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</si>
  <si>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</si>
  <si>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</si>
  <si>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</si>
  <si>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</si>
  <si>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</si>
  <si>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</si>
  <si>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</si>
  <si>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</si>
  <si>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</si>
  <si>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</si>
  <si>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</si>
  <si>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Del af godkendt tillæg i PL2014 vedrørende omkostninger i 2014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</si>
  <si>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</si>
  <si>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</si>
  <si>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</si>
  <si>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</si>
  <si>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</si>
  <si>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</si>
  <si>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</si>
  <si>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</si>
  <si>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</si>
  <si>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</si>
  <si>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</si>
  <si>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Separering af den nordøstlige del af Østbyen, etape 1 (godkendt i PL 2015)</t>
  </si>
  <si>
    <t>Tryksatte minipumpestationer (husstandssystemer)</t>
  </si>
  <si>
    <t>Forsinkelsesbassiner, lukkede med automatisk rensning og SRO Miljøklasse A (500-1.000 m3) - Konstruktioner</t>
  </si>
  <si>
    <t>Strømpeforing ≤ Ø 200 mm</t>
  </si>
  <si>
    <t>Strømpeforing Ø 200 mm &lt; Ledningsnet ≤ Ø 500 mm</t>
  </si>
  <si>
    <t>Jordbassin Klasse B</t>
  </si>
  <si>
    <t xml:space="preserve">Ledningsnet ≤ Ø 200 mm </t>
  </si>
  <si>
    <t>Strømpeforing Ø 500 mm &lt; Ledningsnet ≤ Ø 800 mm</t>
  </si>
  <si>
    <t xml:space="preserve">Ø 200 mm &lt; Ledningsnet ≤ Ø 500 mm </t>
  </si>
  <si>
    <t>Ø 500 mm &lt; Ledningsnet ≤ Ø 800 mm</t>
  </si>
  <si>
    <t>Beluftningstanke, Mek/EL</t>
  </si>
  <si>
    <t>Pumpestationer i brønde (&lt; 6,25 m2), Mek/EL</t>
  </si>
  <si>
    <t>Pumpestationer i brønde (&lt; 6,25 m2), SRO</t>
  </si>
  <si>
    <t>Indløb med riste, Mek/EL</t>
  </si>
  <si>
    <t>Forafvanding, slam, Konstruktion</t>
  </si>
  <si>
    <t>Forsinkelsesbassiner, lukkede med automatisk rensning og SRO Miljøklasse A (1.000-3.000 m3) - Konstruktioner</t>
  </si>
  <si>
    <t>Rådnetanke, slam, Mek/EL</t>
  </si>
  <si>
    <t>Køretøjer, små lastvogne (&lt; 3.500 kg.)</t>
  </si>
  <si>
    <t>Køretøjer, entreprenørmaskiner</t>
  </si>
  <si>
    <t>Administrationbygninger</t>
  </si>
  <si>
    <t>2014</t>
  </si>
  <si>
    <t>30</t>
  </si>
  <si>
    <t>75</t>
  </si>
  <si>
    <t>50</t>
  </si>
  <si>
    <t>20</t>
  </si>
  <si>
    <t>10</t>
  </si>
  <si>
    <t>60</t>
  </si>
  <si>
    <t>5</t>
  </si>
  <si>
    <t>Klimanlæg</t>
  </si>
  <si>
    <t>Jordbassin Klasse A</t>
  </si>
  <si>
    <t>Indløb med riste, Konstruktioner</t>
  </si>
  <si>
    <t>Beluftningstanke, Konstruktioner</t>
  </si>
  <si>
    <t xml:space="preserve">Installationer </t>
  </si>
  <si>
    <t>Pumpestationer m. overbygning (&lt; 20 m2), Konstruktioner</t>
  </si>
  <si>
    <t>Ejendomsskatter</t>
  </si>
  <si>
    <t>Spildevandsafgift</t>
  </si>
  <si>
    <t>Køb af ydelser og produkter, der er omfattet af prisloftreguleringen, hos et andet selskab</t>
  </si>
  <si>
    <t>Rottebekæmpelse</t>
  </si>
  <si>
    <t>SMS-tjeneste</t>
  </si>
  <si>
    <t>Beredskabsplan</t>
  </si>
  <si>
    <t>Hillerød Spildevand AS</t>
  </si>
  <si>
    <t>S039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</si>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</sst>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6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0" fillId="0" borderId="0" xfId="0" applyAlignment="1">
      <alignment vertic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236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237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7" t="s">
        <v>58</v>
      </c>
      <c r="E8" s="257"/>
      <c r="F8" s="257"/>
      <c r="G8" s="123"/>
      <c r="H8" s="123"/>
      <c r="I8" s="123"/>
    </row>
    <row r="9" spans="1:9" x14ac:dyDescent="0.25">
      <c r="A9" s="121"/>
      <c r="B9" s="121"/>
      <c r="C9" s="121"/>
      <c r="D9" s="262" t="s">
        <v>110</v>
      </c>
      <c r="E9" s="262"/>
      <c r="F9" s="26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8" t="s">
        <v>59</v>
      </c>
      <c r="E13" s="258"/>
      <c r="F13" s="258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9" t="s">
        <v>60</v>
      </c>
      <c r="E16" s="260"/>
      <c r="F16" s="261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3" t="s">
        <v>2</v>
      </c>
      <c r="E17" s="234"/>
      <c r="F17" s="235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3" t="s">
        <v>135</v>
      </c>
      <c r="E18" s="234"/>
      <c r="F18" s="235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4" t="s">
        <v>44</v>
      </c>
      <c r="E19" s="255"/>
      <c r="F19" s="256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4" t="s">
        <v>61</v>
      </c>
      <c r="E20" s="255"/>
      <c r="F20" s="256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4" t="s">
        <v>91</v>
      </c>
      <c r="E21" s="255"/>
      <c r="F21" s="256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4" t="s">
        <v>62</v>
      </c>
      <c r="E22" s="255"/>
      <c r="F22" s="256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1" t="s">
        <v>42</v>
      </c>
      <c r="E23" s="252"/>
      <c r="F23" s="25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8" t="s">
        <v>63</v>
      </c>
      <c r="E24" s="249"/>
      <c r="F24" s="25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5" t="s">
        <v>64</v>
      </c>
      <c r="E25" s="246"/>
      <c r="F25" s="24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2" t="s">
        <v>43</v>
      </c>
      <c r="E26" s="243"/>
      <c r="F26" s="24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9" t="s">
        <v>65</v>
      </c>
      <c r="E27" s="240"/>
      <c r="F27" s="241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30" t="s">
        <v>145</v>
      </c>
      <c r="E28" s="231"/>
      <c r="F28" s="232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6" t="s">
        <v>146</v>
      </c>
      <c r="E29" s="237"/>
      <c r="F29" s="23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7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Hillerød Spildevand AS</v>
      </c>
      <c r="B1" s="56"/>
      <c r="C1" s="56"/>
      <c r="D1" s="56"/>
      <c r="E1" s="56"/>
    </row>
    <row r="2" spans="1:5" x14ac:dyDescent="0.25">
      <c r="A2" s="222" t="str">
        <f>'1. Forside'!A2</f>
        <v>S039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6" t="s">
        <v>125</v>
      </c>
      <c r="C4" s="266"/>
      <c r="D4" s="266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233</v>
      </c>
      <c r="C7" s="51">
        <v>300000</v>
      </c>
      <c r="D7" s="191" t="s">
        <v>0</v>
      </c>
      <c r="E7" s="56"/>
    </row>
    <row r="8" spans="1:5" x14ac:dyDescent="0.25">
      <c r="A8" s="56"/>
      <c r="B8" s="213" t="s">
        <v>234</v>
      </c>
      <c r="C8" s="51">
        <v>40000</v>
      </c>
      <c r="D8" s="191" t="s">
        <v>0</v>
      </c>
      <c r="E8" s="56"/>
    </row>
    <row r="9" spans="1:5" x14ac:dyDescent="0.25">
      <c r="A9" s="56"/>
      <c r="B9" s="213" t="s">
        <v>235</v>
      </c>
      <c r="C9" s="51">
        <v>200000</v>
      </c>
      <c r="D9" s="191" t="s">
        <v>0</v>
      </c>
      <c r="E9" s="56"/>
    </row>
    <row r="10" spans="1:5" x14ac:dyDescent="0.25">
      <c r="A10" s="56"/>
      <c r="B10" s="54" t="s">
        <v>36</v>
      </c>
      <c r="C10" s="55">
        <f>SUM(C7:C9)</f>
        <v>540000</v>
      </c>
      <c r="D10" s="192" t="s">
        <v>0</v>
      </c>
      <c r="E10" s="56"/>
    </row>
    <row r="11" spans="1:5" x14ac:dyDescent="0.25">
      <c r="A11" s="56"/>
      <c r="B11" s="56"/>
      <c r="C11" s="183"/>
      <c r="D11" s="56"/>
      <c r="E11" s="56"/>
    </row>
    <row r="12" spans="1:5" x14ac:dyDescent="0.25">
      <c r="A12" s="56"/>
      <c r="B12" s="56"/>
      <c r="C12" s="183"/>
      <c r="D12" s="56"/>
      <c r="E12" s="56"/>
    </row>
    <row r="13" spans="1:5" ht="27.2" customHeight="1" x14ac:dyDescent="0.25">
      <c r="A13" s="56"/>
      <c r="B13" s="20" t="s">
        <v>154</v>
      </c>
      <c r="C13" s="193"/>
      <c r="D13" s="190"/>
      <c r="E13" s="56"/>
    </row>
    <row r="14" spans="1:5" ht="16.7" customHeight="1" x14ac:dyDescent="0.25">
      <c r="A14" s="56"/>
      <c r="B14" s="108" t="s">
        <v>155</v>
      </c>
      <c r="C14" s="19">
        <v>0</v>
      </c>
      <c r="D14" s="153" t="s">
        <v>0</v>
      </c>
      <c r="E14" s="56"/>
    </row>
    <row r="15" spans="1:5" ht="16.7" customHeight="1" x14ac:dyDescent="0.25">
      <c r="A15" s="56"/>
      <c r="B15" s="108" t="s">
        <v>156</v>
      </c>
      <c r="C15" s="40">
        <v>0</v>
      </c>
      <c r="D15" s="153" t="s">
        <v>0</v>
      </c>
      <c r="E15" s="56"/>
    </row>
    <row r="16" spans="1:5" x14ac:dyDescent="0.25">
      <c r="A16" s="56"/>
      <c r="B16" s="28" t="s">
        <v>157</v>
      </c>
      <c r="C16" s="55">
        <f>C14-C15</f>
        <v>0</v>
      </c>
      <c r="D16" s="155" t="s">
        <v>0</v>
      </c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hidden="1" x14ac:dyDescent="0.25">
      <c r="B20" s="195"/>
      <c r="E20" s="196"/>
    </row>
    <row r="21" spans="1:5" ht="15.75" hidden="1" x14ac:dyDescent="0.25">
      <c r="B21" s="196"/>
      <c r="C21" s="196"/>
    </row>
    <row r="22" spans="1:5" ht="15.75" hidden="1" x14ac:dyDescent="0.25">
      <c r="B22" s="196"/>
      <c r="E22" s="196"/>
    </row>
    <row r="23" spans="1:5" ht="15.75" hidden="1" x14ac:dyDescent="0.25">
      <c r="B23" s="196"/>
      <c r="D23" s="196"/>
    </row>
    <row r="24" spans="1:5" ht="15.75" hidden="1" x14ac:dyDescent="0.25">
      <c r="B24" s="196"/>
      <c r="C24" s="196"/>
    </row>
    <row r="25" spans="1:5" ht="15.75" hidden="1" x14ac:dyDescent="0.25">
      <c r="B25" s="196"/>
      <c r="C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6"/>
      <c r="D28" s="196"/>
    </row>
    <row r="29" spans="1:5" ht="15.75" hidden="1" x14ac:dyDescent="0.25">
      <c r="B29" s="195"/>
      <c r="C29" s="195"/>
    </row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5"/>
    </row>
    <row r="65" spans="1:5" hidden="1" x14ac:dyDescent="0.25"/>
    <row r="66" spans="1:5" hidden="1" x14ac:dyDescent="0.25"/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/>
    <row r="75" spans="1:5" hidden="1" x14ac:dyDescent="0.25"/>
    <row r="76" spans="1:5" hidden="1" x14ac:dyDescent="0.25"/>
    <row r="77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Hillerød Spildevand AS</v>
      </c>
      <c r="B1" s="26"/>
      <c r="C1" s="26"/>
      <c r="D1" s="26"/>
      <c r="E1" s="26"/>
    </row>
    <row r="2" spans="1:5" x14ac:dyDescent="0.25">
      <c r="A2" s="223" t="str">
        <f>'1. Forside'!A2</f>
        <v>S039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6" t="s">
        <v>124</v>
      </c>
      <c r="C4" s="266"/>
      <c r="D4" s="266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3" t="s">
        <v>158</v>
      </c>
      <c r="C7" s="274"/>
      <c r="D7" s="275"/>
      <c r="E7" s="26"/>
    </row>
    <row r="8" spans="1:5" x14ac:dyDescent="0.25">
      <c r="A8" s="26"/>
      <c r="B8" s="229" t="s">
        <v>196</v>
      </c>
      <c r="C8" s="51">
        <v>1678803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1678803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3" t="s">
        <v>159</v>
      </c>
      <c r="C12" s="274"/>
      <c r="D12" s="275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Hillerød Spildevand AS</v>
      </c>
      <c r="B1" s="26"/>
      <c r="C1" s="26"/>
      <c r="D1" s="26"/>
      <c r="E1" s="26"/>
    </row>
    <row r="2" spans="1:5" x14ac:dyDescent="0.25">
      <c r="A2" s="223" t="str">
        <f>'1. Forside'!A2</f>
        <v>S039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3" t="s">
        <v>123</v>
      </c>
      <c r="C4" s="263"/>
      <c r="D4" s="263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8341161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61500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8279661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1591577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974700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616877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Hillerød Spildevand AS</v>
      </c>
      <c r="B1" s="26"/>
      <c r="C1" s="26"/>
      <c r="D1" s="26"/>
      <c r="E1" s="26"/>
    </row>
    <row r="2" spans="1:5" x14ac:dyDescent="0.25">
      <c r="A2" s="223" t="str">
        <f>'1. Forside'!A2</f>
        <v>S039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6" t="s">
        <v>122</v>
      </c>
      <c r="C4" s="266"/>
      <c r="D4" s="266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-8774335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-8774335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2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Hillerød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S039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121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80170172.809524328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37387640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3235207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-866998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4053073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43808922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63707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63707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4778338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-1367548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-38610710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-8313664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-360736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-48652658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-1691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85186245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85186245</v>
      </c>
      <c r="D36" s="79" t="s">
        <v>0</v>
      </c>
      <c r="E36" s="10">
        <f>-C36</f>
        <v>-85186245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-5016072.1904756725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Hillerød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S039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3" t="s">
        <v>171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4244812</v>
      </c>
      <c r="D7" s="224" t="s">
        <v>0</v>
      </c>
      <c r="E7" s="225">
        <v>368913</v>
      </c>
      <c r="F7" s="224" t="s">
        <v>0</v>
      </c>
      <c r="G7" s="225">
        <v>972176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4778338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4244812</v>
      </c>
      <c r="D11" s="228" t="s">
        <v>0</v>
      </c>
      <c r="E11" s="55">
        <f>C11+E7-E8-E9</f>
        <v>4613725</v>
      </c>
      <c r="F11" s="228" t="s">
        <v>0</v>
      </c>
      <c r="G11" s="55">
        <f>E11+G7-G8-G9</f>
        <v>807563</v>
      </c>
      <c r="H11" s="228" t="s">
        <v>0</v>
      </c>
      <c r="I11" s="55">
        <f>G11+I7-I8-I9</f>
        <v>807563</v>
      </c>
      <c r="J11" s="228" t="s">
        <v>0</v>
      </c>
      <c r="K11" s="55">
        <f>K7-K8-K9+K10+I11</f>
        <v>807563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Hillerød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S039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109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37787713.864810035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-143593.31268627814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-751976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36892144.552123755</v>
      </c>
      <c r="D13" s="79" t="s">
        <v>0</v>
      </c>
      <c r="E13" s="6">
        <f>C13</f>
        <v>36892144.552123755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36971098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238</v>
      </c>
      <c r="C16" s="14">
        <f>'6. Gennemførte investeringer'!F50</f>
        <v>4952808.9002999989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-3640803.5094000003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investeringer'!F61</f>
        <v>8760379.4000000004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47043482.790899992</v>
      </c>
      <c r="D19" s="79" t="s">
        <v>0</v>
      </c>
      <c r="E19" s="8">
        <f>C19</f>
        <v>47043482.790899992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omkostninger'!C11</f>
        <v>4242164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190</v>
      </c>
      <c r="C22" s="14">
        <f>'9. 1-1 omkostninger'!C17</f>
        <v>272676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omkostninger'!C23</f>
        <v>-1411469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servicemål'!C10</f>
        <v>540000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servicemål'!C16</f>
        <v>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191</v>
      </c>
      <c r="C26" s="14">
        <f>'11. Klimatilpasning'!C9</f>
        <v>1678803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192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193</v>
      </c>
      <c r="C28" s="14">
        <f>'12. Nettofinansielle poster'!C9</f>
        <v>8279661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616877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14218712</v>
      </c>
      <c r="D30" s="79" t="s">
        <v>0</v>
      </c>
      <c r="E30" s="6">
        <f>C30</f>
        <v>14218712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195</v>
      </c>
      <c r="C34" s="9">
        <f>'14. Kontrol med indtægtsrammen'!E37</f>
        <v>-5016072.1904756725</v>
      </c>
      <c r="D34" s="79" t="s">
        <v>0</v>
      </c>
      <c r="E34" s="12">
        <f>C34</f>
        <v>-5016072.1904756725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93138267.152548075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2432592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38.287664825235005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Hillerød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S039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3" t="s">
        <v>131</v>
      </c>
      <c r="C4" s="263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40841813.864810035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40841813.864810035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3054100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0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-3054100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37787713.864810035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184</v>
      </c>
      <c r="C25" s="19"/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185</v>
      </c>
      <c r="C26" s="19"/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0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186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37787713.864810035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187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-143593.31268627814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Hillerød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S039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130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29580222.413373295</v>
      </c>
      <c r="D7" s="153" t="s">
        <v>0</v>
      </c>
      <c r="E7" s="26"/>
    </row>
    <row r="8" spans="1:5" ht="14.1" customHeight="1" x14ac:dyDescent="0.25">
      <c r="A8" s="26"/>
      <c r="B8" s="22" t="s">
        <v>188</v>
      </c>
      <c r="C8" s="40">
        <f>'3. Driftsomkostninger'!C31+'3. Driftsomkostninger'!C33</f>
        <v>37644120.552123755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37787713.864810035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189</v>
      </c>
      <c r="C19" s="218">
        <v>3007902.0236388789</v>
      </c>
      <c r="D19" s="153" t="s">
        <v>0</v>
      </c>
      <c r="E19" s="26"/>
    </row>
    <row r="20" spans="1:5" ht="14.1" customHeight="1" x14ac:dyDescent="0.25">
      <c r="A20" s="26"/>
      <c r="B20" s="28" t="s">
        <v>194</v>
      </c>
      <c r="C20" s="27">
        <v>751976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Hillerød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S039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129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1619303189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36971098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36971098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32"/>
  <sheetViews>
    <sheetView view="pageLayout" topLeftCell="A22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Hillerød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S039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4" t="s">
        <v>133</v>
      </c>
      <c r="C4" s="264"/>
      <c r="D4" s="264"/>
      <c r="E4" s="264"/>
      <c r="F4" s="264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5" t="s">
        <v>52</v>
      </c>
      <c r="G7" s="265"/>
      <c r="H7" s="26"/>
    </row>
    <row r="8" spans="1:8" s="150" customFormat="1" x14ac:dyDescent="0.25">
      <c r="A8" s="26"/>
      <c r="B8" s="29" t="s">
        <v>197</v>
      </c>
      <c r="C8" s="30" t="s">
        <v>216</v>
      </c>
      <c r="D8" s="31" t="s">
        <v>217</v>
      </c>
      <c r="E8" s="32">
        <v>832460.98</v>
      </c>
      <c r="F8" s="34">
        <f t="shared" ref="F8" si="0">E8/D8</f>
        <v>27748.699333333334</v>
      </c>
      <c r="G8" s="35" t="s">
        <v>0</v>
      </c>
      <c r="H8" s="26"/>
    </row>
    <row r="9" spans="1:8" s="150" customFormat="1" ht="26.25" x14ac:dyDescent="0.25">
      <c r="A9" s="26"/>
      <c r="B9" s="29" t="s">
        <v>198</v>
      </c>
      <c r="C9" s="30" t="s">
        <v>216</v>
      </c>
      <c r="D9" s="31" t="s">
        <v>218</v>
      </c>
      <c r="E9" s="32">
        <v>50433.5</v>
      </c>
      <c r="F9" s="34">
        <f t="shared" ref="F9:F47" si="1">E9/D9</f>
        <v>672.44666666666672</v>
      </c>
      <c r="G9" s="35" t="s">
        <v>0</v>
      </c>
      <c r="H9" s="26"/>
    </row>
    <row r="10" spans="1:8" s="150" customFormat="1" x14ac:dyDescent="0.25">
      <c r="A10" s="26"/>
      <c r="B10" s="29" t="s">
        <v>199</v>
      </c>
      <c r="C10" s="30" t="s">
        <v>216</v>
      </c>
      <c r="D10" s="31" t="s">
        <v>219</v>
      </c>
      <c r="E10" s="32">
        <v>193845.8</v>
      </c>
      <c r="F10" s="34">
        <f t="shared" si="1"/>
        <v>3876.9159999999997</v>
      </c>
      <c r="G10" s="35" t="s">
        <v>0</v>
      </c>
      <c r="H10" s="26"/>
    </row>
    <row r="11" spans="1:8" s="150" customFormat="1" x14ac:dyDescent="0.25">
      <c r="A11" s="26"/>
      <c r="B11" s="29" t="s">
        <v>200</v>
      </c>
      <c r="C11" s="30" t="s">
        <v>216</v>
      </c>
      <c r="D11" s="31" t="s">
        <v>219</v>
      </c>
      <c r="E11" s="32">
        <v>884978</v>
      </c>
      <c r="F11" s="34">
        <f t="shared" si="1"/>
        <v>17699.560000000001</v>
      </c>
      <c r="G11" s="35" t="s">
        <v>0</v>
      </c>
      <c r="H11" s="26"/>
    </row>
    <row r="12" spans="1:8" s="150" customFormat="1" x14ac:dyDescent="0.25">
      <c r="A12" s="26"/>
      <c r="B12" s="29" t="s">
        <v>201</v>
      </c>
      <c r="C12" s="30" t="s">
        <v>216</v>
      </c>
      <c r="D12" s="31" t="s">
        <v>219</v>
      </c>
      <c r="E12" s="32">
        <v>618637.80000000005</v>
      </c>
      <c r="F12" s="34">
        <f t="shared" si="1"/>
        <v>12372.756000000001</v>
      </c>
      <c r="G12" s="35" t="s">
        <v>0</v>
      </c>
      <c r="H12" s="26"/>
    </row>
    <row r="13" spans="1:8" s="150" customFormat="1" x14ac:dyDescent="0.25">
      <c r="A13" s="26"/>
      <c r="B13" s="29" t="s">
        <v>202</v>
      </c>
      <c r="C13" s="30" t="s">
        <v>216</v>
      </c>
      <c r="D13" s="31" t="s">
        <v>218</v>
      </c>
      <c r="E13" s="32">
        <v>638238.54</v>
      </c>
      <c r="F13" s="34">
        <f t="shared" si="1"/>
        <v>8509.8472000000002</v>
      </c>
      <c r="G13" s="35" t="s">
        <v>0</v>
      </c>
      <c r="H13" s="26"/>
    </row>
    <row r="14" spans="1:8" s="150" customFormat="1" x14ac:dyDescent="0.25">
      <c r="A14" s="26"/>
      <c r="B14" s="29" t="s">
        <v>203</v>
      </c>
      <c r="C14" s="30" t="s">
        <v>216</v>
      </c>
      <c r="D14" s="31" t="s">
        <v>219</v>
      </c>
      <c r="E14" s="32">
        <v>37290</v>
      </c>
      <c r="F14" s="34">
        <f t="shared" si="1"/>
        <v>745.8</v>
      </c>
      <c r="G14" s="35" t="s">
        <v>0</v>
      </c>
      <c r="H14" s="26"/>
    </row>
    <row r="15" spans="1:8" s="150" customFormat="1" x14ac:dyDescent="0.25">
      <c r="A15" s="26"/>
      <c r="B15" s="29" t="s">
        <v>204</v>
      </c>
      <c r="C15" s="30" t="s">
        <v>216</v>
      </c>
      <c r="D15" s="31" t="s">
        <v>218</v>
      </c>
      <c r="E15" s="32">
        <v>1847141.23</v>
      </c>
      <c r="F15" s="34">
        <f t="shared" si="1"/>
        <v>24628.549733333333</v>
      </c>
      <c r="G15" s="35" t="s">
        <v>0</v>
      </c>
      <c r="H15" s="26"/>
    </row>
    <row r="16" spans="1:8" s="150" customFormat="1" x14ac:dyDescent="0.25">
      <c r="A16" s="26"/>
      <c r="B16" s="29" t="s">
        <v>199</v>
      </c>
      <c r="C16" s="30" t="s">
        <v>216</v>
      </c>
      <c r="D16" s="31" t="s">
        <v>219</v>
      </c>
      <c r="E16" s="32">
        <v>35218.300000000003</v>
      </c>
      <c r="F16" s="34">
        <f t="shared" si="1"/>
        <v>704.3660000000001</v>
      </c>
      <c r="G16" s="35" t="s">
        <v>0</v>
      </c>
      <c r="H16" s="26"/>
    </row>
    <row r="17" spans="1:8" s="150" customFormat="1" x14ac:dyDescent="0.25">
      <c r="A17" s="26"/>
      <c r="B17" s="29" t="s">
        <v>204</v>
      </c>
      <c r="C17" s="30" t="s">
        <v>216</v>
      </c>
      <c r="D17" s="31" t="s">
        <v>218</v>
      </c>
      <c r="E17" s="32">
        <v>218497.76</v>
      </c>
      <c r="F17" s="34">
        <f t="shared" si="1"/>
        <v>2913.3034666666667</v>
      </c>
      <c r="G17" s="35" t="s">
        <v>0</v>
      </c>
      <c r="H17" s="26"/>
    </row>
    <row r="18" spans="1:8" s="150" customFormat="1" x14ac:dyDescent="0.25">
      <c r="A18" s="26"/>
      <c r="B18" s="29" t="s">
        <v>204</v>
      </c>
      <c r="C18" s="30" t="s">
        <v>216</v>
      </c>
      <c r="D18" s="31" t="s">
        <v>218</v>
      </c>
      <c r="E18" s="32">
        <v>8660</v>
      </c>
      <c r="F18" s="34">
        <f t="shared" si="1"/>
        <v>115.46666666666667</v>
      </c>
      <c r="G18" s="35" t="s">
        <v>0</v>
      </c>
      <c r="H18" s="26"/>
    </row>
    <row r="19" spans="1:8" s="150" customFormat="1" x14ac:dyDescent="0.25">
      <c r="A19" s="26"/>
      <c r="B19" s="29" t="s">
        <v>205</v>
      </c>
      <c r="C19" s="30" t="s">
        <v>216</v>
      </c>
      <c r="D19" s="31" t="s">
        <v>218</v>
      </c>
      <c r="E19" s="32">
        <v>591995.30000000005</v>
      </c>
      <c r="F19" s="34">
        <f t="shared" si="1"/>
        <v>7893.2706666666672</v>
      </c>
      <c r="G19" s="35" t="s">
        <v>0</v>
      </c>
      <c r="H19" s="26"/>
    </row>
    <row r="20" spans="1:8" s="150" customFormat="1" x14ac:dyDescent="0.25">
      <c r="A20" s="26"/>
      <c r="B20" s="29" t="s">
        <v>203</v>
      </c>
      <c r="C20" s="30" t="s">
        <v>216</v>
      </c>
      <c r="D20" s="31" t="s">
        <v>219</v>
      </c>
      <c r="E20" s="32">
        <v>62674</v>
      </c>
      <c r="F20" s="34">
        <f t="shared" si="1"/>
        <v>1253.48</v>
      </c>
      <c r="G20" s="35" t="s">
        <v>0</v>
      </c>
      <c r="H20" s="26"/>
    </row>
    <row r="21" spans="1:8" s="150" customFormat="1" x14ac:dyDescent="0.25">
      <c r="A21" s="26"/>
      <c r="B21" s="29" t="s">
        <v>204</v>
      </c>
      <c r="C21" s="30" t="s">
        <v>216</v>
      </c>
      <c r="D21" s="31" t="s">
        <v>218</v>
      </c>
      <c r="E21" s="32">
        <v>2010</v>
      </c>
      <c r="F21" s="34">
        <f t="shared" si="1"/>
        <v>26.8</v>
      </c>
      <c r="G21" s="35" t="s">
        <v>0</v>
      </c>
      <c r="H21" s="26"/>
    </row>
    <row r="22" spans="1:8" s="150" customFormat="1" x14ac:dyDescent="0.25">
      <c r="A22" s="26"/>
      <c r="B22" s="29" t="s">
        <v>205</v>
      </c>
      <c r="C22" s="30" t="s">
        <v>216</v>
      </c>
      <c r="D22" s="31" t="s">
        <v>218</v>
      </c>
      <c r="E22" s="32">
        <v>890994.81</v>
      </c>
      <c r="F22" s="34">
        <f t="shared" si="1"/>
        <v>11879.9308</v>
      </c>
      <c r="G22" s="35" t="s">
        <v>0</v>
      </c>
      <c r="H22" s="26"/>
    </row>
    <row r="23" spans="1:8" s="150" customFormat="1" x14ac:dyDescent="0.25">
      <c r="A23" s="26"/>
      <c r="B23" s="29" t="s">
        <v>200</v>
      </c>
      <c r="C23" s="30" t="s">
        <v>216</v>
      </c>
      <c r="D23" s="31" t="s">
        <v>219</v>
      </c>
      <c r="E23" s="32">
        <v>55600.21</v>
      </c>
      <c r="F23" s="34">
        <f t="shared" si="1"/>
        <v>1112.0042000000001</v>
      </c>
      <c r="G23" s="35" t="s">
        <v>0</v>
      </c>
      <c r="H23" s="26"/>
    </row>
    <row r="24" spans="1:8" s="150" customFormat="1" x14ac:dyDescent="0.25">
      <c r="A24" s="26"/>
      <c r="B24" s="29" t="s">
        <v>199</v>
      </c>
      <c r="C24" s="30" t="s">
        <v>216</v>
      </c>
      <c r="D24" s="31" t="s">
        <v>219</v>
      </c>
      <c r="E24" s="32">
        <v>381819.67</v>
      </c>
      <c r="F24" s="34">
        <f t="shared" si="1"/>
        <v>7636.3933999999999</v>
      </c>
      <c r="G24" s="35" t="s">
        <v>0</v>
      </c>
      <c r="H24" s="26"/>
    </row>
    <row r="25" spans="1:8" s="150" customFormat="1" x14ac:dyDescent="0.25">
      <c r="A25" s="26"/>
      <c r="B25" s="29" t="s">
        <v>200</v>
      </c>
      <c r="C25" s="30" t="s">
        <v>216</v>
      </c>
      <c r="D25" s="31" t="s">
        <v>219</v>
      </c>
      <c r="E25" s="32">
        <v>2282043.87</v>
      </c>
      <c r="F25" s="34">
        <f t="shared" si="1"/>
        <v>45640.877400000005</v>
      </c>
      <c r="G25" s="35" t="s">
        <v>0</v>
      </c>
      <c r="H25" s="26"/>
    </row>
    <row r="26" spans="1:8" s="150" customFormat="1" x14ac:dyDescent="0.25">
      <c r="A26" s="26"/>
      <c r="B26" s="29" t="s">
        <v>203</v>
      </c>
      <c r="C26" s="30" t="s">
        <v>216</v>
      </c>
      <c r="D26" s="31" t="s">
        <v>219</v>
      </c>
      <c r="E26" s="32">
        <v>501288.66</v>
      </c>
      <c r="F26" s="34">
        <f t="shared" si="1"/>
        <v>10025.7732</v>
      </c>
      <c r="G26" s="35" t="s">
        <v>0</v>
      </c>
      <c r="H26" s="26"/>
    </row>
    <row r="27" spans="1:8" s="150" customFormat="1" x14ac:dyDescent="0.25">
      <c r="A27" s="26"/>
      <c r="B27" s="29" t="s">
        <v>204</v>
      </c>
      <c r="C27" s="30" t="s">
        <v>216</v>
      </c>
      <c r="D27" s="31" t="s">
        <v>218</v>
      </c>
      <c r="E27" s="32">
        <v>502196.23</v>
      </c>
      <c r="F27" s="34">
        <f t="shared" si="1"/>
        <v>6695.9497333333329</v>
      </c>
      <c r="G27" s="35" t="s">
        <v>0</v>
      </c>
      <c r="H27" s="26"/>
    </row>
    <row r="28" spans="1:8" s="150" customFormat="1" x14ac:dyDescent="0.25">
      <c r="A28" s="26"/>
      <c r="B28" s="29" t="s">
        <v>199</v>
      </c>
      <c r="C28" s="30" t="s">
        <v>216</v>
      </c>
      <c r="D28" s="31" t="s">
        <v>219</v>
      </c>
      <c r="E28" s="32">
        <v>7563330</v>
      </c>
      <c r="F28" s="34">
        <f t="shared" si="1"/>
        <v>151266.6</v>
      </c>
      <c r="G28" s="35" t="s">
        <v>0</v>
      </c>
      <c r="H28" s="26"/>
    </row>
    <row r="29" spans="1:8" s="150" customFormat="1" x14ac:dyDescent="0.25">
      <c r="A29" s="26"/>
      <c r="B29" s="29" t="s">
        <v>199</v>
      </c>
      <c r="C29" s="30" t="s">
        <v>216</v>
      </c>
      <c r="D29" s="31" t="s">
        <v>219</v>
      </c>
      <c r="E29" s="32">
        <v>1310050</v>
      </c>
      <c r="F29" s="34">
        <f t="shared" si="1"/>
        <v>26201</v>
      </c>
      <c r="G29" s="35" t="s">
        <v>0</v>
      </c>
      <c r="H29" s="26"/>
    </row>
    <row r="30" spans="1:8" s="150" customFormat="1" x14ac:dyDescent="0.25">
      <c r="A30" s="26"/>
      <c r="B30" s="29" t="s">
        <v>200</v>
      </c>
      <c r="C30" s="30" t="s">
        <v>216</v>
      </c>
      <c r="D30" s="31" t="s">
        <v>219</v>
      </c>
      <c r="E30" s="32">
        <v>3535943.2</v>
      </c>
      <c r="F30" s="34">
        <f t="shared" si="1"/>
        <v>70718.864000000001</v>
      </c>
      <c r="G30" s="35" t="s">
        <v>0</v>
      </c>
      <c r="H30" s="26"/>
    </row>
    <row r="31" spans="1:8" s="150" customFormat="1" x14ac:dyDescent="0.25">
      <c r="A31" s="26"/>
      <c r="B31" s="29" t="s">
        <v>203</v>
      </c>
      <c r="C31" s="30" t="s">
        <v>216</v>
      </c>
      <c r="D31" s="31" t="s">
        <v>219</v>
      </c>
      <c r="E31" s="32">
        <v>4020</v>
      </c>
      <c r="F31" s="34">
        <f t="shared" si="1"/>
        <v>80.400000000000006</v>
      </c>
      <c r="G31" s="35" t="s">
        <v>0</v>
      </c>
      <c r="H31" s="26"/>
    </row>
    <row r="32" spans="1:8" s="150" customFormat="1" x14ac:dyDescent="0.25">
      <c r="A32" s="26"/>
      <c r="B32" s="29" t="s">
        <v>204</v>
      </c>
      <c r="C32" s="30" t="s">
        <v>216</v>
      </c>
      <c r="D32" s="31" t="s">
        <v>218</v>
      </c>
      <c r="E32" s="32">
        <v>529337.37</v>
      </c>
      <c r="F32" s="34">
        <f t="shared" si="1"/>
        <v>7057.8315999999995</v>
      </c>
      <c r="G32" s="35" t="s">
        <v>0</v>
      </c>
      <c r="H32" s="26"/>
    </row>
    <row r="33" spans="1:8" s="150" customFormat="1" x14ac:dyDescent="0.25">
      <c r="A33" s="26"/>
      <c r="B33" s="29" t="s">
        <v>206</v>
      </c>
      <c r="C33" s="30" t="s">
        <v>216</v>
      </c>
      <c r="D33" s="31" t="s">
        <v>220</v>
      </c>
      <c r="E33" s="32">
        <v>41816.93</v>
      </c>
      <c r="F33" s="34">
        <f t="shared" si="1"/>
        <v>2090.8465000000001</v>
      </c>
      <c r="G33" s="35" t="s">
        <v>0</v>
      </c>
      <c r="H33" s="26"/>
    </row>
    <row r="34" spans="1:8" s="150" customFormat="1" x14ac:dyDescent="0.25">
      <c r="A34" s="26"/>
      <c r="B34" s="29" t="s">
        <v>207</v>
      </c>
      <c r="C34" s="30" t="s">
        <v>216</v>
      </c>
      <c r="D34" s="31" t="s">
        <v>220</v>
      </c>
      <c r="E34" s="32">
        <v>534798.5</v>
      </c>
      <c r="F34" s="34">
        <f t="shared" si="1"/>
        <v>26739.924999999999</v>
      </c>
      <c r="G34" s="35" t="s">
        <v>0</v>
      </c>
      <c r="H34" s="26"/>
    </row>
    <row r="35" spans="1:8" s="150" customFormat="1" x14ac:dyDescent="0.25">
      <c r="A35" s="26"/>
      <c r="B35" s="29" t="s">
        <v>208</v>
      </c>
      <c r="C35" s="30" t="s">
        <v>216</v>
      </c>
      <c r="D35" s="31" t="s">
        <v>221</v>
      </c>
      <c r="E35" s="32">
        <v>37715</v>
      </c>
      <c r="F35" s="34">
        <f t="shared" si="1"/>
        <v>3771.5</v>
      </c>
      <c r="G35" s="35" t="s">
        <v>0</v>
      </c>
      <c r="H35" s="26"/>
    </row>
    <row r="36" spans="1:8" s="150" customFormat="1" x14ac:dyDescent="0.25">
      <c r="A36" s="26"/>
      <c r="B36" s="29" t="s">
        <v>201</v>
      </c>
      <c r="C36" s="30" t="s">
        <v>216</v>
      </c>
      <c r="D36" s="31" t="s">
        <v>219</v>
      </c>
      <c r="E36" s="32">
        <v>94891.93</v>
      </c>
      <c r="F36" s="34">
        <f t="shared" si="1"/>
        <v>1897.8385999999998</v>
      </c>
      <c r="G36" s="35" t="s">
        <v>0</v>
      </c>
      <c r="H36" s="26"/>
    </row>
    <row r="37" spans="1:8" s="150" customFormat="1" x14ac:dyDescent="0.25">
      <c r="A37" s="26"/>
      <c r="B37" s="29" t="s">
        <v>209</v>
      </c>
      <c r="C37" s="30" t="s">
        <v>216</v>
      </c>
      <c r="D37" s="31" t="s">
        <v>220</v>
      </c>
      <c r="E37" s="32">
        <v>1083499.19</v>
      </c>
      <c r="F37" s="34">
        <f t="shared" si="1"/>
        <v>54174.959499999997</v>
      </c>
      <c r="G37" s="35" t="s">
        <v>0</v>
      </c>
      <c r="H37" s="26"/>
    </row>
    <row r="38" spans="1:8" s="150" customFormat="1" x14ac:dyDescent="0.25">
      <c r="A38" s="26"/>
      <c r="B38" s="29" t="s">
        <v>210</v>
      </c>
      <c r="C38" s="30" t="s">
        <v>216</v>
      </c>
      <c r="D38" s="31" t="s">
        <v>222</v>
      </c>
      <c r="E38" s="32">
        <v>47186.55</v>
      </c>
      <c r="F38" s="34">
        <f t="shared" si="1"/>
        <v>786.4425</v>
      </c>
      <c r="G38" s="35" t="s">
        <v>0</v>
      </c>
      <c r="H38" s="26"/>
    </row>
    <row r="39" spans="1:8" s="150" customFormat="1" ht="26.25" x14ac:dyDescent="0.25">
      <c r="A39" s="26"/>
      <c r="B39" s="29" t="s">
        <v>211</v>
      </c>
      <c r="C39" s="30" t="s">
        <v>216</v>
      </c>
      <c r="D39" s="31" t="s">
        <v>218</v>
      </c>
      <c r="E39" s="32">
        <v>12150836.970000001</v>
      </c>
      <c r="F39" s="34">
        <f t="shared" si="1"/>
        <v>162011.15960000001</v>
      </c>
      <c r="G39" s="35" t="s">
        <v>0</v>
      </c>
      <c r="H39" s="26"/>
    </row>
    <row r="40" spans="1:8" s="150" customFormat="1" x14ac:dyDescent="0.25">
      <c r="A40" s="26"/>
      <c r="B40" s="29" t="s">
        <v>206</v>
      </c>
      <c r="C40" s="30" t="s">
        <v>216</v>
      </c>
      <c r="D40" s="31" t="s">
        <v>220</v>
      </c>
      <c r="E40" s="32">
        <v>75904.78</v>
      </c>
      <c r="F40" s="34">
        <f t="shared" si="1"/>
        <v>3795.239</v>
      </c>
      <c r="G40" s="35" t="s">
        <v>0</v>
      </c>
      <c r="H40" s="26"/>
    </row>
    <row r="41" spans="1:8" s="150" customFormat="1" x14ac:dyDescent="0.25">
      <c r="A41" s="26"/>
      <c r="B41" s="29" t="s">
        <v>212</v>
      </c>
      <c r="C41" s="30" t="s">
        <v>216</v>
      </c>
      <c r="D41" s="31" t="s">
        <v>220</v>
      </c>
      <c r="E41" s="32">
        <v>39950</v>
      </c>
      <c r="F41" s="34">
        <f t="shared" si="1"/>
        <v>1997.5</v>
      </c>
      <c r="G41" s="35" t="s">
        <v>0</v>
      </c>
      <c r="H41" s="26"/>
    </row>
    <row r="42" spans="1:8" s="150" customFormat="1" x14ac:dyDescent="0.25">
      <c r="A42" s="26"/>
      <c r="B42" s="29" t="s">
        <v>208</v>
      </c>
      <c r="C42" s="30" t="s">
        <v>216</v>
      </c>
      <c r="D42" s="31" t="s">
        <v>221</v>
      </c>
      <c r="E42" s="32">
        <v>221850</v>
      </c>
      <c r="F42" s="34">
        <f t="shared" si="1"/>
        <v>22185</v>
      </c>
      <c r="G42" s="35" t="s">
        <v>0</v>
      </c>
      <c r="H42" s="26"/>
    </row>
    <row r="43" spans="1:8" s="150" customFormat="1" x14ac:dyDescent="0.25">
      <c r="A43" s="26"/>
      <c r="B43" s="29" t="s">
        <v>213</v>
      </c>
      <c r="C43" s="30" t="s">
        <v>216</v>
      </c>
      <c r="D43" s="31" t="s">
        <v>223</v>
      </c>
      <c r="E43" s="32">
        <v>483836</v>
      </c>
      <c r="F43" s="34">
        <f t="shared" si="1"/>
        <v>96767.2</v>
      </c>
      <c r="G43" s="35" t="s">
        <v>0</v>
      </c>
      <c r="H43" s="26"/>
    </row>
    <row r="44" spans="1:8" s="150" customFormat="1" x14ac:dyDescent="0.25">
      <c r="A44" s="26"/>
      <c r="B44" s="29" t="s">
        <v>214</v>
      </c>
      <c r="C44" s="30" t="s">
        <v>216</v>
      </c>
      <c r="D44" s="31" t="s">
        <v>223</v>
      </c>
      <c r="E44" s="32">
        <v>48000</v>
      </c>
      <c r="F44" s="34">
        <f t="shared" si="1"/>
        <v>9600</v>
      </c>
      <c r="G44" s="35" t="s">
        <v>0</v>
      </c>
      <c r="H44" s="26"/>
    </row>
    <row r="45" spans="1:8" s="150" customFormat="1" x14ac:dyDescent="0.25">
      <c r="A45" s="26"/>
      <c r="B45" s="29" t="s">
        <v>224</v>
      </c>
      <c r="C45" s="30" t="s">
        <v>216</v>
      </c>
      <c r="D45" s="31" t="s">
        <v>221</v>
      </c>
      <c r="E45" s="32">
        <v>70426.880000000005</v>
      </c>
      <c r="F45" s="34">
        <f t="shared" si="1"/>
        <v>7042.6880000000001</v>
      </c>
      <c r="G45" s="35" t="s">
        <v>0</v>
      </c>
      <c r="H45" s="26"/>
    </row>
    <row r="46" spans="1:8" s="150" customFormat="1" x14ac:dyDescent="0.25">
      <c r="A46" s="26"/>
      <c r="B46" s="29" t="s">
        <v>215</v>
      </c>
      <c r="C46" s="30" t="s">
        <v>216</v>
      </c>
      <c r="D46" s="31" t="s">
        <v>218</v>
      </c>
      <c r="E46" s="32">
        <v>41592.04</v>
      </c>
      <c r="F46" s="34">
        <f t="shared" si="1"/>
        <v>554.5605333333333</v>
      </c>
      <c r="G46" s="35" t="s">
        <v>0</v>
      </c>
      <c r="H46" s="26"/>
    </row>
    <row r="47" spans="1:8" s="150" customFormat="1" x14ac:dyDescent="0.25">
      <c r="A47" s="26"/>
      <c r="B47" s="29" t="s">
        <v>214</v>
      </c>
      <c r="C47" s="30" t="s">
        <v>216</v>
      </c>
      <c r="D47" s="31" t="s">
        <v>223</v>
      </c>
      <c r="E47" s="32">
        <v>59700</v>
      </c>
      <c r="F47" s="34">
        <f t="shared" si="1"/>
        <v>11940</v>
      </c>
      <c r="G47" s="35" t="s">
        <v>0</v>
      </c>
      <c r="H47" s="26"/>
    </row>
    <row r="48" spans="1:8" s="150" customFormat="1" x14ac:dyDescent="0.25">
      <c r="A48" s="26"/>
      <c r="B48" s="23" t="s">
        <v>72</v>
      </c>
      <c r="C48" s="160"/>
      <c r="D48" s="160"/>
      <c r="E48" s="160"/>
      <c r="F48" s="36">
        <f>SUM(F8:F47)</f>
        <v>852831.74529999983</v>
      </c>
      <c r="G48" s="37" t="s">
        <v>0</v>
      </c>
      <c r="H48" s="26"/>
    </row>
    <row r="49" spans="1:8" s="150" customFormat="1" x14ac:dyDescent="0.25">
      <c r="A49" s="26"/>
      <c r="B49" s="107" t="s">
        <v>139</v>
      </c>
      <c r="C49" s="161"/>
      <c r="D49" s="161"/>
      <c r="E49" s="161"/>
      <c r="F49" s="66">
        <v>4099977.1549999993</v>
      </c>
      <c r="G49" s="37" t="s">
        <v>0</v>
      </c>
      <c r="H49" s="26"/>
    </row>
    <row r="50" spans="1:8" s="150" customFormat="1" x14ac:dyDescent="0.25">
      <c r="A50" s="26"/>
      <c r="B50" s="39" t="s">
        <v>69</v>
      </c>
      <c r="C50" s="162"/>
      <c r="D50" s="162"/>
      <c r="E50" s="163"/>
      <c r="F50" s="38">
        <f>F48+F49</f>
        <v>4952808.9002999989</v>
      </c>
      <c r="G50" s="38" t="s">
        <v>0</v>
      </c>
      <c r="H50" s="26"/>
    </row>
    <row r="51" spans="1:8" s="150" customFormat="1" x14ac:dyDescent="0.25">
      <c r="A51" s="26"/>
      <c r="B51" s="26"/>
      <c r="C51" s="2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x14ac:dyDescent="0.25">
      <c r="A53" s="26"/>
      <c r="B53" s="26"/>
      <c r="C53" s="26"/>
      <c r="D53" s="26"/>
      <c r="E53" s="26"/>
      <c r="F53" s="26"/>
      <c r="G53" s="26"/>
      <c r="H53" s="26"/>
    </row>
    <row r="54" spans="1:8" s="150" customFormat="1" hidden="1" x14ac:dyDescent="0.25"/>
    <row r="55" spans="1:8" s="150" customFormat="1" hidden="1" x14ac:dyDescent="0.25"/>
    <row r="56" spans="1:8" s="150" customFormat="1" hidden="1" x14ac:dyDescent="0.25"/>
    <row r="57" spans="1:8" s="150" customFormat="1" ht="14.45" hidden="1" customHeight="1" x14ac:dyDescent="0.25"/>
    <row r="58" spans="1:8" s="150" customFormat="1" ht="14.45" hidden="1" customHeight="1" x14ac:dyDescent="0.25"/>
    <row r="59" spans="1:8" s="150" customFormat="1" ht="1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t="15" hidden="1" customHeight="1" x14ac:dyDescent="0.25"/>
    <row r="64" spans="1:8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Hillerød Spildevand AS</v>
      </c>
      <c r="B1" s="164"/>
      <c r="C1" s="164"/>
      <c r="D1" s="164"/>
      <c r="E1" s="164"/>
    </row>
    <row r="2" spans="1:5" x14ac:dyDescent="0.25">
      <c r="A2" s="1" t="str">
        <f>'1. Forside'!A2</f>
        <v>S039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3" t="s">
        <v>128</v>
      </c>
      <c r="C4" s="263"/>
      <c r="D4" s="263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1802254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3544213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investeringer'!F48</f>
        <v>852831.74529999983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-3640803.5094000003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99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Hillerød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S039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3" t="s">
        <v>127</v>
      </c>
      <c r="C4" s="263"/>
      <c r="D4" s="263"/>
      <c r="E4" s="263"/>
      <c r="F4" s="263"/>
      <c r="G4" s="263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5" t="s">
        <v>56</v>
      </c>
      <c r="G7" s="265"/>
      <c r="H7" s="26"/>
    </row>
    <row r="8" spans="1:8" s="150" customFormat="1" x14ac:dyDescent="0.25">
      <c r="A8" s="26"/>
      <c r="B8" s="29" t="s">
        <v>213</v>
      </c>
      <c r="C8" s="30">
        <v>2015</v>
      </c>
      <c r="D8" s="31">
        <v>5</v>
      </c>
      <c r="E8" s="32">
        <v>3200000</v>
      </c>
      <c r="F8" s="45">
        <f>E8/D8</f>
        <v>640000</v>
      </c>
      <c r="G8" s="35" t="s">
        <v>0</v>
      </c>
      <c r="H8" s="26"/>
    </row>
    <row r="9" spans="1:8" s="150" customFormat="1" x14ac:dyDescent="0.25">
      <c r="A9" s="26"/>
      <c r="B9" s="29" t="s">
        <v>202</v>
      </c>
      <c r="C9" s="30">
        <v>2015</v>
      </c>
      <c r="D9" s="31">
        <v>75</v>
      </c>
      <c r="E9" s="32">
        <v>500000</v>
      </c>
      <c r="F9" s="45">
        <f t="shared" ref="F9:F58" si="0">E9/D9</f>
        <v>6666.666666666667</v>
      </c>
      <c r="G9" s="35" t="s">
        <v>0</v>
      </c>
      <c r="H9" s="26"/>
    </row>
    <row r="10" spans="1:8" s="150" customFormat="1" x14ac:dyDescent="0.25">
      <c r="A10" s="26"/>
      <c r="B10" s="29" t="s">
        <v>204</v>
      </c>
      <c r="C10" s="30">
        <v>2015</v>
      </c>
      <c r="D10" s="31">
        <v>75</v>
      </c>
      <c r="E10" s="32">
        <v>2000000</v>
      </c>
      <c r="F10" s="45">
        <f t="shared" si="0"/>
        <v>26666.666666666668</v>
      </c>
      <c r="G10" s="35" t="s">
        <v>0</v>
      </c>
      <c r="H10" s="26"/>
    </row>
    <row r="11" spans="1:8" s="150" customFormat="1" x14ac:dyDescent="0.25">
      <c r="A11" s="26"/>
      <c r="B11" s="29" t="s">
        <v>204</v>
      </c>
      <c r="C11" s="30">
        <v>2015</v>
      </c>
      <c r="D11" s="31">
        <v>75</v>
      </c>
      <c r="E11" s="32">
        <v>5319000</v>
      </c>
      <c r="F11" s="45">
        <f t="shared" si="0"/>
        <v>70920</v>
      </c>
      <c r="G11" s="35" t="s">
        <v>0</v>
      </c>
      <c r="H11" s="26"/>
    </row>
    <row r="12" spans="1:8" s="150" customFormat="1" x14ac:dyDescent="0.25">
      <c r="A12" s="26"/>
      <c r="B12" s="29" t="s">
        <v>204</v>
      </c>
      <c r="C12" s="30">
        <v>2015</v>
      </c>
      <c r="D12" s="31">
        <v>75</v>
      </c>
      <c r="E12" s="32">
        <v>1959000</v>
      </c>
      <c r="F12" s="45">
        <f t="shared" si="0"/>
        <v>26120</v>
      </c>
      <c r="G12" s="35" t="s">
        <v>0</v>
      </c>
      <c r="H12" s="26"/>
    </row>
    <row r="13" spans="1:8" s="150" customFormat="1" x14ac:dyDescent="0.25">
      <c r="A13" s="26"/>
      <c r="B13" s="29" t="s">
        <v>204</v>
      </c>
      <c r="C13" s="30">
        <v>2015</v>
      </c>
      <c r="D13" s="31">
        <v>75</v>
      </c>
      <c r="E13" s="32">
        <v>8650000</v>
      </c>
      <c r="F13" s="45">
        <f t="shared" si="0"/>
        <v>115333.33333333333</v>
      </c>
      <c r="G13" s="35" t="s">
        <v>0</v>
      </c>
      <c r="H13" s="26"/>
    </row>
    <row r="14" spans="1:8" s="150" customFormat="1" x14ac:dyDescent="0.25">
      <c r="A14" s="26"/>
      <c r="B14" s="29" t="s">
        <v>204</v>
      </c>
      <c r="C14" s="30">
        <v>2015</v>
      </c>
      <c r="D14" s="31">
        <v>75</v>
      </c>
      <c r="E14" s="32">
        <v>948000</v>
      </c>
      <c r="F14" s="45">
        <f t="shared" si="0"/>
        <v>12640</v>
      </c>
      <c r="G14" s="35" t="s">
        <v>0</v>
      </c>
      <c r="H14" s="26"/>
    </row>
    <row r="15" spans="1:8" s="150" customFormat="1" x14ac:dyDescent="0.25">
      <c r="A15" s="26"/>
      <c r="B15" s="29" t="s">
        <v>204</v>
      </c>
      <c r="C15" s="30">
        <v>2015</v>
      </c>
      <c r="D15" s="31">
        <v>75</v>
      </c>
      <c r="E15" s="32">
        <v>2220000</v>
      </c>
      <c r="F15" s="45">
        <f t="shared" si="0"/>
        <v>29600</v>
      </c>
      <c r="G15" s="35" t="s">
        <v>0</v>
      </c>
      <c r="H15" s="26"/>
    </row>
    <row r="16" spans="1:8" s="150" customFormat="1" ht="26.25" x14ac:dyDescent="0.25">
      <c r="A16" s="26"/>
      <c r="B16" s="29" t="s">
        <v>211</v>
      </c>
      <c r="C16" s="30">
        <v>2015</v>
      </c>
      <c r="D16" s="31">
        <v>75</v>
      </c>
      <c r="E16" s="32">
        <v>909000</v>
      </c>
      <c r="F16" s="45">
        <f t="shared" si="0"/>
        <v>12120</v>
      </c>
      <c r="G16" s="35" t="s">
        <v>0</v>
      </c>
      <c r="H16" s="26"/>
    </row>
    <row r="17" spans="1:8" s="150" customFormat="1" x14ac:dyDescent="0.25">
      <c r="A17" s="26"/>
      <c r="B17" s="29" t="s">
        <v>204</v>
      </c>
      <c r="C17" s="30">
        <v>2015</v>
      </c>
      <c r="D17" s="31">
        <v>75</v>
      </c>
      <c r="E17" s="32">
        <v>16930000</v>
      </c>
      <c r="F17" s="45">
        <f t="shared" si="0"/>
        <v>225733.33333333334</v>
      </c>
      <c r="G17" s="35" t="s">
        <v>0</v>
      </c>
      <c r="H17" s="26"/>
    </row>
    <row r="18" spans="1:8" s="150" customFormat="1" x14ac:dyDescent="0.25">
      <c r="A18" s="26"/>
      <c r="B18" s="29" t="s">
        <v>204</v>
      </c>
      <c r="C18" s="30">
        <v>2015</v>
      </c>
      <c r="D18" s="31">
        <v>75</v>
      </c>
      <c r="E18" s="32">
        <v>4981000</v>
      </c>
      <c r="F18" s="45">
        <f t="shared" si="0"/>
        <v>66413.333333333328</v>
      </c>
      <c r="G18" s="35" t="s">
        <v>0</v>
      </c>
      <c r="H18" s="26"/>
    </row>
    <row r="19" spans="1:8" s="150" customFormat="1" x14ac:dyDescent="0.25">
      <c r="A19" s="26"/>
      <c r="B19" s="29" t="s">
        <v>204</v>
      </c>
      <c r="C19" s="30">
        <v>2015</v>
      </c>
      <c r="D19" s="31">
        <v>75</v>
      </c>
      <c r="E19" s="32">
        <v>875000</v>
      </c>
      <c r="F19" s="45">
        <f t="shared" si="0"/>
        <v>11666.666666666666</v>
      </c>
      <c r="G19" s="35" t="s">
        <v>0</v>
      </c>
      <c r="H19" s="26"/>
    </row>
    <row r="20" spans="1:8" s="150" customFormat="1" ht="26.25" x14ac:dyDescent="0.25">
      <c r="A20" s="26"/>
      <c r="B20" s="29" t="s">
        <v>211</v>
      </c>
      <c r="C20" s="30">
        <v>2015</v>
      </c>
      <c r="D20" s="31">
        <v>75</v>
      </c>
      <c r="E20" s="32">
        <v>2474000</v>
      </c>
      <c r="F20" s="45">
        <f t="shared" si="0"/>
        <v>32986.666666666664</v>
      </c>
      <c r="G20" s="35" t="s">
        <v>0</v>
      </c>
      <c r="H20" s="26"/>
    </row>
    <row r="21" spans="1:8" s="150" customFormat="1" x14ac:dyDescent="0.25">
      <c r="A21" s="26"/>
      <c r="B21" s="29" t="s">
        <v>201</v>
      </c>
      <c r="C21" s="30">
        <v>2015</v>
      </c>
      <c r="D21" s="31">
        <v>50</v>
      </c>
      <c r="E21" s="32">
        <v>2000000</v>
      </c>
      <c r="F21" s="45">
        <f t="shared" si="0"/>
        <v>40000</v>
      </c>
      <c r="G21" s="35" t="s">
        <v>0</v>
      </c>
      <c r="H21" s="26"/>
    </row>
    <row r="22" spans="1:8" s="150" customFormat="1" ht="26.25" x14ac:dyDescent="0.25">
      <c r="A22" s="26"/>
      <c r="B22" s="29" t="s">
        <v>211</v>
      </c>
      <c r="C22" s="30">
        <v>2015</v>
      </c>
      <c r="D22" s="31">
        <v>75</v>
      </c>
      <c r="E22" s="32">
        <v>6263000</v>
      </c>
      <c r="F22" s="45">
        <f t="shared" si="0"/>
        <v>83506.666666666672</v>
      </c>
      <c r="G22" s="35" t="s">
        <v>0</v>
      </c>
      <c r="H22" s="26"/>
    </row>
    <row r="23" spans="1:8" s="150" customFormat="1" ht="26.25" x14ac:dyDescent="0.25">
      <c r="A23" s="26"/>
      <c r="B23" s="29" t="s">
        <v>211</v>
      </c>
      <c r="C23" s="30">
        <v>2015</v>
      </c>
      <c r="D23" s="31">
        <v>75</v>
      </c>
      <c r="E23" s="32">
        <v>7938000</v>
      </c>
      <c r="F23" s="45">
        <f t="shared" si="0"/>
        <v>105840</v>
      </c>
      <c r="G23" s="35" t="s">
        <v>0</v>
      </c>
      <c r="H23" s="26"/>
    </row>
    <row r="24" spans="1:8" s="150" customFormat="1" ht="26.25" x14ac:dyDescent="0.25">
      <c r="A24" s="26"/>
      <c r="B24" s="29" t="s">
        <v>211</v>
      </c>
      <c r="C24" s="30">
        <v>2015</v>
      </c>
      <c r="D24" s="31">
        <v>75</v>
      </c>
      <c r="E24" s="32">
        <v>4259000</v>
      </c>
      <c r="F24" s="45">
        <f t="shared" si="0"/>
        <v>56786.666666666664</v>
      </c>
      <c r="G24" s="35" t="s">
        <v>0</v>
      </c>
      <c r="H24" s="26"/>
    </row>
    <row r="25" spans="1:8" s="150" customFormat="1" x14ac:dyDescent="0.25">
      <c r="A25" s="26"/>
      <c r="B25" s="29" t="s">
        <v>204</v>
      </c>
      <c r="C25" s="30">
        <v>2015</v>
      </c>
      <c r="D25" s="31">
        <v>75</v>
      </c>
      <c r="E25" s="32">
        <v>1772000</v>
      </c>
      <c r="F25" s="45">
        <f t="shared" si="0"/>
        <v>23626.666666666668</v>
      </c>
      <c r="G25" s="35" t="s">
        <v>0</v>
      </c>
      <c r="H25" s="26"/>
    </row>
    <row r="26" spans="1:8" s="150" customFormat="1" x14ac:dyDescent="0.25">
      <c r="A26" s="26"/>
      <c r="B26" s="29" t="s">
        <v>204</v>
      </c>
      <c r="C26" s="30">
        <v>2015</v>
      </c>
      <c r="D26" s="31">
        <v>75</v>
      </c>
      <c r="E26" s="32">
        <v>2429000</v>
      </c>
      <c r="F26" s="45">
        <f t="shared" si="0"/>
        <v>32386.666666666668</v>
      </c>
      <c r="G26" s="35" t="s">
        <v>0</v>
      </c>
      <c r="H26" s="26"/>
    </row>
    <row r="27" spans="1:8" s="150" customFormat="1" x14ac:dyDescent="0.25">
      <c r="A27" s="26"/>
      <c r="B27" s="29" t="s">
        <v>225</v>
      </c>
      <c r="C27" s="30">
        <v>2015</v>
      </c>
      <c r="D27" s="31">
        <v>50</v>
      </c>
      <c r="E27" s="32">
        <v>989000</v>
      </c>
      <c r="F27" s="45">
        <f t="shared" si="0"/>
        <v>19780</v>
      </c>
      <c r="G27" s="35" t="s">
        <v>0</v>
      </c>
      <c r="H27" s="26"/>
    </row>
    <row r="28" spans="1:8" s="150" customFormat="1" x14ac:dyDescent="0.25">
      <c r="A28" s="26"/>
      <c r="B28" s="29" t="s">
        <v>204</v>
      </c>
      <c r="C28" s="30">
        <v>2015</v>
      </c>
      <c r="D28" s="31">
        <v>75</v>
      </c>
      <c r="E28" s="32">
        <v>1000000</v>
      </c>
      <c r="F28" s="45">
        <f t="shared" si="0"/>
        <v>13333.333333333334</v>
      </c>
      <c r="G28" s="35" t="s">
        <v>0</v>
      </c>
      <c r="H28" s="26"/>
    </row>
    <row r="29" spans="1:8" s="150" customFormat="1" x14ac:dyDescent="0.25">
      <c r="A29" s="26"/>
      <c r="B29" s="29" t="s">
        <v>204</v>
      </c>
      <c r="C29" s="30">
        <v>2015</v>
      </c>
      <c r="D29" s="31">
        <v>75</v>
      </c>
      <c r="E29" s="32">
        <v>200000</v>
      </c>
      <c r="F29" s="45">
        <f t="shared" si="0"/>
        <v>2666.6666666666665</v>
      </c>
      <c r="G29" s="35" t="s">
        <v>0</v>
      </c>
      <c r="H29" s="26"/>
    </row>
    <row r="30" spans="1:8" s="150" customFormat="1" x14ac:dyDescent="0.25">
      <c r="A30" s="26"/>
      <c r="B30" s="29" t="s">
        <v>204</v>
      </c>
      <c r="C30" s="30">
        <v>2015</v>
      </c>
      <c r="D30" s="31">
        <v>75</v>
      </c>
      <c r="E30" s="32">
        <v>4000000</v>
      </c>
      <c r="F30" s="45">
        <f t="shared" si="0"/>
        <v>53333.333333333336</v>
      </c>
      <c r="G30" s="35" t="s">
        <v>0</v>
      </c>
      <c r="H30" s="26"/>
    </row>
    <row r="31" spans="1:8" s="150" customFormat="1" x14ac:dyDescent="0.25">
      <c r="A31" s="26"/>
      <c r="B31" s="29" t="s">
        <v>201</v>
      </c>
      <c r="C31" s="30">
        <v>2015</v>
      </c>
      <c r="D31" s="31">
        <v>50</v>
      </c>
      <c r="E31" s="32">
        <v>13391000</v>
      </c>
      <c r="F31" s="45">
        <f t="shared" si="0"/>
        <v>267820</v>
      </c>
      <c r="G31" s="35" t="s">
        <v>0</v>
      </c>
      <c r="H31" s="26"/>
    </row>
    <row r="32" spans="1:8" s="150" customFormat="1" x14ac:dyDescent="0.25">
      <c r="A32" s="26"/>
      <c r="B32" s="29" t="s">
        <v>226</v>
      </c>
      <c r="C32" s="30">
        <v>2015</v>
      </c>
      <c r="D32" s="31">
        <v>60</v>
      </c>
      <c r="E32" s="32">
        <v>75057000</v>
      </c>
      <c r="F32" s="45">
        <f t="shared" si="0"/>
        <v>1250950</v>
      </c>
      <c r="G32" s="35" t="s">
        <v>0</v>
      </c>
      <c r="H32" s="26"/>
    </row>
    <row r="33" spans="1:8" s="150" customFormat="1" x14ac:dyDescent="0.25">
      <c r="A33" s="26"/>
      <c r="B33" s="29" t="s">
        <v>226</v>
      </c>
      <c r="C33" s="30">
        <v>2015</v>
      </c>
      <c r="D33" s="31">
        <v>60</v>
      </c>
      <c r="E33" s="32">
        <v>62022000</v>
      </c>
      <c r="F33" s="45">
        <f t="shared" si="0"/>
        <v>1033700</v>
      </c>
      <c r="G33" s="35" t="s">
        <v>0</v>
      </c>
      <c r="H33" s="26"/>
    </row>
    <row r="34" spans="1:8" s="150" customFormat="1" x14ac:dyDescent="0.25">
      <c r="A34" s="26"/>
      <c r="B34" s="29" t="s">
        <v>200</v>
      </c>
      <c r="C34" s="30">
        <v>2015</v>
      </c>
      <c r="D34" s="31">
        <v>50</v>
      </c>
      <c r="E34" s="32">
        <v>15000000</v>
      </c>
      <c r="F34" s="45">
        <f t="shared" si="0"/>
        <v>300000</v>
      </c>
      <c r="G34" s="35" t="s">
        <v>0</v>
      </c>
      <c r="H34" s="26"/>
    </row>
    <row r="35" spans="1:8" s="150" customFormat="1" x14ac:dyDescent="0.25">
      <c r="A35" s="26"/>
      <c r="B35" s="29" t="s">
        <v>206</v>
      </c>
      <c r="C35" s="30">
        <v>2015</v>
      </c>
      <c r="D35" s="31">
        <v>20</v>
      </c>
      <c r="E35" s="32">
        <v>966000</v>
      </c>
      <c r="F35" s="45">
        <f t="shared" si="0"/>
        <v>48300</v>
      </c>
      <c r="G35" s="35" t="s">
        <v>0</v>
      </c>
      <c r="H35" s="26"/>
    </row>
    <row r="36" spans="1:8" s="150" customFormat="1" x14ac:dyDescent="0.25">
      <c r="A36" s="26"/>
      <c r="B36" s="29" t="s">
        <v>207</v>
      </c>
      <c r="C36" s="30">
        <v>2015</v>
      </c>
      <c r="D36" s="31">
        <v>20</v>
      </c>
      <c r="E36" s="32">
        <v>1000000</v>
      </c>
      <c r="F36" s="45">
        <f t="shared" si="0"/>
        <v>50000</v>
      </c>
      <c r="G36" s="35" t="s">
        <v>0</v>
      </c>
      <c r="H36" s="26"/>
    </row>
    <row r="37" spans="1:8" s="150" customFormat="1" x14ac:dyDescent="0.25">
      <c r="A37" s="26"/>
      <c r="B37" s="29" t="s">
        <v>227</v>
      </c>
      <c r="C37" s="30">
        <v>2015</v>
      </c>
      <c r="D37" s="31">
        <v>20</v>
      </c>
      <c r="E37" s="32">
        <v>966000</v>
      </c>
      <c r="F37" s="45">
        <f t="shared" si="0"/>
        <v>48300</v>
      </c>
      <c r="G37" s="35" t="s">
        <v>0</v>
      </c>
      <c r="H37" s="26"/>
    </row>
    <row r="38" spans="1:8" s="150" customFormat="1" x14ac:dyDescent="0.25">
      <c r="A38" s="26"/>
      <c r="B38" s="29" t="s">
        <v>228</v>
      </c>
      <c r="C38" s="30">
        <v>2015</v>
      </c>
      <c r="D38" s="31">
        <v>20</v>
      </c>
      <c r="E38" s="32">
        <v>1000000</v>
      </c>
      <c r="F38" s="45">
        <f t="shared" si="0"/>
        <v>50000</v>
      </c>
      <c r="G38" s="35" t="s">
        <v>0</v>
      </c>
      <c r="H38" s="26"/>
    </row>
    <row r="39" spans="1:8" s="150" customFormat="1" x14ac:dyDescent="0.25">
      <c r="A39" s="26"/>
      <c r="B39" s="29" t="s">
        <v>229</v>
      </c>
      <c r="C39" s="30">
        <v>2015</v>
      </c>
      <c r="D39" s="31">
        <v>20</v>
      </c>
      <c r="E39" s="32">
        <v>1000000</v>
      </c>
      <c r="F39" s="45">
        <f t="shared" si="0"/>
        <v>50000</v>
      </c>
      <c r="G39" s="35" t="s">
        <v>0</v>
      </c>
      <c r="H39" s="26"/>
    </row>
    <row r="40" spans="1:8" s="150" customFormat="1" x14ac:dyDescent="0.25">
      <c r="A40" s="26"/>
      <c r="B40" s="29" t="s">
        <v>207</v>
      </c>
      <c r="C40" s="30">
        <v>2015</v>
      </c>
      <c r="D40" s="31">
        <v>20</v>
      </c>
      <c r="E40" s="32">
        <v>1000000</v>
      </c>
      <c r="F40" s="45">
        <f t="shared" si="0"/>
        <v>50000</v>
      </c>
      <c r="G40" s="35" t="s">
        <v>0</v>
      </c>
      <c r="H40" s="26"/>
    </row>
    <row r="41" spans="1:8" s="150" customFormat="1" x14ac:dyDescent="0.25">
      <c r="A41" s="26"/>
      <c r="B41" s="29" t="s">
        <v>206</v>
      </c>
      <c r="C41" s="30">
        <v>2015</v>
      </c>
      <c r="D41" s="31">
        <v>20</v>
      </c>
      <c r="E41" s="32">
        <v>1500000</v>
      </c>
      <c r="F41" s="45">
        <f t="shared" si="0"/>
        <v>75000</v>
      </c>
      <c r="G41" s="35" t="s">
        <v>0</v>
      </c>
      <c r="H41" s="26"/>
    </row>
    <row r="42" spans="1:8" s="150" customFormat="1" x14ac:dyDescent="0.25">
      <c r="A42" s="26"/>
      <c r="B42" s="29" t="s">
        <v>213</v>
      </c>
      <c r="C42" s="30">
        <v>2016</v>
      </c>
      <c r="D42" s="31">
        <v>5</v>
      </c>
      <c r="E42" s="32">
        <v>700000</v>
      </c>
      <c r="F42" s="45">
        <f t="shared" si="0"/>
        <v>140000</v>
      </c>
      <c r="G42" s="35" t="s">
        <v>0</v>
      </c>
      <c r="H42" s="26"/>
    </row>
    <row r="43" spans="1:8" s="150" customFormat="1" x14ac:dyDescent="0.25">
      <c r="A43" s="26"/>
      <c r="B43" s="29" t="s">
        <v>202</v>
      </c>
      <c r="C43" s="30">
        <v>2016</v>
      </c>
      <c r="D43" s="31">
        <v>75</v>
      </c>
      <c r="E43" s="32">
        <v>500000</v>
      </c>
      <c r="F43" s="45">
        <f t="shared" si="0"/>
        <v>6666.666666666667</v>
      </c>
      <c r="G43" s="35" t="s">
        <v>0</v>
      </c>
      <c r="H43" s="26"/>
    </row>
    <row r="44" spans="1:8" s="150" customFormat="1" x14ac:dyDescent="0.25">
      <c r="A44" s="26"/>
      <c r="B44" s="29" t="s">
        <v>204</v>
      </c>
      <c r="C44" s="30">
        <v>2016</v>
      </c>
      <c r="D44" s="31">
        <v>75</v>
      </c>
      <c r="E44" s="32">
        <v>2000000</v>
      </c>
      <c r="F44" s="45">
        <f t="shared" si="0"/>
        <v>26666.666666666668</v>
      </c>
      <c r="G44" s="35" t="s">
        <v>0</v>
      </c>
      <c r="H44" s="26"/>
    </row>
    <row r="45" spans="1:8" s="150" customFormat="1" x14ac:dyDescent="0.25">
      <c r="A45" s="26"/>
      <c r="B45" s="29" t="s">
        <v>204</v>
      </c>
      <c r="C45" s="30">
        <v>2016</v>
      </c>
      <c r="D45" s="31">
        <v>75</v>
      </c>
      <c r="E45" s="32">
        <v>23000000</v>
      </c>
      <c r="F45" s="45">
        <f t="shared" si="0"/>
        <v>306666.66666666669</v>
      </c>
      <c r="G45" s="35" t="s">
        <v>0</v>
      </c>
      <c r="H45" s="26"/>
    </row>
    <row r="46" spans="1:8" s="150" customFormat="1" x14ac:dyDescent="0.25">
      <c r="A46" s="26"/>
      <c r="B46" s="29" t="s">
        <v>204</v>
      </c>
      <c r="C46" s="30">
        <v>2016</v>
      </c>
      <c r="D46" s="31">
        <v>75</v>
      </c>
      <c r="E46" s="32">
        <v>4845000</v>
      </c>
      <c r="F46" s="45">
        <f t="shared" si="0"/>
        <v>64600</v>
      </c>
      <c r="G46" s="35" t="s">
        <v>0</v>
      </c>
      <c r="H46" s="26"/>
    </row>
    <row r="47" spans="1:8" s="150" customFormat="1" x14ac:dyDescent="0.25">
      <c r="A47" s="26"/>
      <c r="B47" s="29" t="s">
        <v>204</v>
      </c>
      <c r="C47" s="30">
        <v>2016</v>
      </c>
      <c r="D47" s="31">
        <v>75</v>
      </c>
      <c r="E47" s="32">
        <v>500000</v>
      </c>
      <c r="F47" s="45">
        <f t="shared" si="0"/>
        <v>6666.666666666667</v>
      </c>
      <c r="G47" s="35" t="s">
        <v>0</v>
      </c>
      <c r="H47" s="26"/>
    </row>
    <row r="48" spans="1:8" s="150" customFormat="1" x14ac:dyDescent="0.25">
      <c r="A48" s="26"/>
      <c r="B48" s="29" t="s">
        <v>201</v>
      </c>
      <c r="C48" s="30">
        <v>2016</v>
      </c>
      <c r="D48" s="31">
        <v>50</v>
      </c>
      <c r="E48" s="32">
        <v>2000000</v>
      </c>
      <c r="F48" s="45">
        <f t="shared" si="0"/>
        <v>40000</v>
      </c>
      <c r="G48" s="35" t="s">
        <v>0</v>
      </c>
      <c r="H48" s="26"/>
    </row>
    <row r="49" spans="1:8" s="150" customFormat="1" x14ac:dyDescent="0.25">
      <c r="A49" s="26"/>
      <c r="B49" s="29" t="s">
        <v>201</v>
      </c>
      <c r="C49" s="30">
        <v>2016</v>
      </c>
      <c r="D49" s="31">
        <v>50</v>
      </c>
      <c r="E49" s="32">
        <v>470</v>
      </c>
      <c r="F49" s="45">
        <f t="shared" si="0"/>
        <v>9.4</v>
      </c>
      <c r="G49" s="35" t="s">
        <v>0</v>
      </c>
      <c r="H49" s="26"/>
    </row>
    <row r="50" spans="1:8" s="150" customFormat="1" x14ac:dyDescent="0.25">
      <c r="A50" s="26"/>
      <c r="B50" s="29" t="s">
        <v>204</v>
      </c>
      <c r="C50" s="30">
        <v>2016</v>
      </c>
      <c r="D50" s="31">
        <v>75</v>
      </c>
      <c r="E50" s="32">
        <v>14000000</v>
      </c>
      <c r="F50" s="45">
        <f t="shared" si="0"/>
        <v>186666.66666666666</v>
      </c>
      <c r="G50" s="35" t="s">
        <v>0</v>
      </c>
      <c r="H50" s="26"/>
    </row>
    <row r="51" spans="1:8" s="150" customFormat="1" x14ac:dyDescent="0.25">
      <c r="A51" s="26"/>
      <c r="B51" s="29" t="s">
        <v>205</v>
      </c>
      <c r="C51" s="30">
        <v>2016</v>
      </c>
      <c r="D51" s="31">
        <v>75</v>
      </c>
      <c r="E51" s="32">
        <v>8268000</v>
      </c>
      <c r="F51" s="45">
        <f t="shared" si="0"/>
        <v>110240</v>
      </c>
      <c r="G51" s="35" t="s">
        <v>0</v>
      </c>
      <c r="H51" s="26"/>
    </row>
    <row r="52" spans="1:8" s="150" customFormat="1" x14ac:dyDescent="0.25">
      <c r="A52" s="26"/>
      <c r="B52" s="29" t="s">
        <v>204</v>
      </c>
      <c r="C52" s="30">
        <v>2016</v>
      </c>
      <c r="D52" s="31">
        <v>75</v>
      </c>
      <c r="E52" s="32">
        <v>10500000</v>
      </c>
      <c r="F52" s="45">
        <f t="shared" si="0"/>
        <v>140000</v>
      </c>
      <c r="G52" s="35" t="s">
        <v>0</v>
      </c>
      <c r="H52" s="26"/>
    </row>
    <row r="53" spans="1:8" s="150" customFormat="1" x14ac:dyDescent="0.25">
      <c r="A53" s="26"/>
      <c r="B53" s="29" t="s">
        <v>226</v>
      </c>
      <c r="C53" s="30">
        <v>2016</v>
      </c>
      <c r="D53" s="31">
        <v>60</v>
      </c>
      <c r="E53" s="32">
        <v>120000000</v>
      </c>
      <c r="F53" s="45">
        <f t="shared" si="0"/>
        <v>2000000</v>
      </c>
      <c r="G53" s="35" t="s">
        <v>0</v>
      </c>
      <c r="H53" s="26"/>
    </row>
    <row r="54" spans="1:8" s="150" customFormat="1" x14ac:dyDescent="0.25">
      <c r="A54" s="26"/>
      <c r="B54" s="29" t="s">
        <v>226</v>
      </c>
      <c r="C54" s="30">
        <v>2016</v>
      </c>
      <c r="D54" s="31">
        <v>60</v>
      </c>
      <c r="E54" s="32">
        <v>21000000</v>
      </c>
      <c r="F54" s="45">
        <f t="shared" si="0"/>
        <v>350000</v>
      </c>
      <c r="G54" s="35" t="s">
        <v>0</v>
      </c>
      <c r="H54" s="26"/>
    </row>
    <row r="55" spans="1:8" s="150" customFormat="1" x14ac:dyDescent="0.25">
      <c r="A55" s="26"/>
      <c r="B55" s="29" t="s">
        <v>200</v>
      </c>
      <c r="C55" s="30">
        <v>2016</v>
      </c>
      <c r="D55" s="31">
        <v>50</v>
      </c>
      <c r="E55" s="32">
        <v>15000000</v>
      </c>
      <c r="F55" s="45">
        <f t="shared" si="0"/>
        <v>300000</v>
      </c>
      <c r="G55" s="35" t="s">
        <v>0</v>
      </c>
      <c r="H55" s="26"/>
    </row>
    <row r="56" spans="1:8" s="150" customFormat="1" x14ac:dyDescent="0.25">
      <c r="A56" s="26"/>
      <c r="B56" s="29" t="s">
        <v>207</v>
      </c>
      <c r="C56" s="30">
        <v>2016</v>
      </c>
      <c r="D56" s="31">
        <v>20</v>
      </c>
      <c r="E56" s="32">
        <v>1000000</v>
      </c>
      <c r="F56" s="45">
        <f t="shared" si="0"/>
        <v>50000</v>
      </c>
      <c r="G56" s="35" t="s">
        <v>0</v>
      </c>
      <c r="H56" s="26"/>
    </row>
    <row r="57" spans="1:8" s="150" customFormat="1" x14ac:dyDescent="0.25">
      <c r="A57" s="26"/>
      <c r="B57" s="29" t="s">
        <v>227</v>
      </c>
      <c r="C57" s="30">
        <v>2016</v>
      </c>
      <c r="D57" s="31">
        <v>20</v>
      </c>
      <c r="E57" s="32">
        <v>1000000</v>
      </c>
      <c r="F57" s="45">
        <f t="shared" si="0"/>
        <v>50000</v>
      </c>
      <c r="G57" s="35" t="s">
        <v>0</v>
      </c>
      <c r="H57" s="26"/>
    </row>
    <row r="58" spans="1:8" s="150" customFormat="1" x14ac:dyDescent="0.25">
      <c r="A58" s="26"/>
      <c r="B58" s="29" t="s">
        <v>228</v>
      </c>
      <c r="C58" s="30">
        <v>2016</v>
      </c>
      <c r="D58" s="31">
        <v>20</v>
      </c>
      <c r="E58" s="32">
        <v>1000000</v>
      </c>
      <c r="F58" s="45">
        <f t="shared" si="0"/>
        <v>50000</v>
      </c>
      <c r="G58" s="35" t="s">
        <v>0</v>
      </c>
      <c r="H58" s="26"/>
    </row>
    <row r="59" spans="1:8" s="150" customFormat="1" x14ac:dyDescent="0.25">
      <c r="A59" s="26"/>
      <c r="B59" s="109" t="s">
        <v>73</v>
      </c>
      <c r="C59" s="167"/>
      <c r="D59" s="168"/>
      <c r="E59" s="169"/>
      <c r="F59" s="46">
        <f>SUMIF(C8:C58,"2015",F8:F58)</f>
        <v>4932196.666666667</v>
      </c>
      <c r="G59" s="47" t="s">
        <v>0</v>
      </c>
      <c r="H59" s="26"/>
    </row>
    <row r="60" spans="1:8" s="150" customFormat="1" x14ac:dyDescent="0.25">
      <c r="A60" s="26"/>
      <c r="B60" s="107" t="s">
        <v>137</v>
      </c>
      <c r="C60" s="170"/>
      <c r="D60" s="171"/>
      <c r="E60" s="172"/>
      <c r="F60" s="46">
        <f>SUMIF(C8:C58,"2016",F8:F58)</f>
        <v>3828182.7333333334</v>
      </c>
      <c r="G60" s="47" t="s">
        <v>0</v>
      </c>
      <c r="H60" s="26"/>
    </row>
    <row r="61" spans="1:8" s="150" customFormat="1" x14ac:dyDescent="0.25">
      <c r="A61" s="26"/>
      <c r="B61" s="50" t="s">
        <v>36</v>
      </c>
      <c r="C61" s="173"/>
      <c r="D61" s="174"/>
      <c r="E61" s="174"/>
      <c r="F61" s="48">
        <f>F59+F60</f>
        <v>8760379.4000000004</v>
      </c>
      <c r="G61" s="49" t="s">
        <v>0</v>
      </c>
      <c r="H61" s="26"/>
    </row>
    <row r="62" spans="1:8" s="150" customFormat="1" x14ac:dyDescent="0.25">
      <c r="A62" s="26"/>
      <c r="B62" s="26"/>
      <c r="C62" s="166"/>
      <c r="D62" s="26"/>
      <c r="E62" s="26"/>
      <c r="F62" s="26"/>
      <c r="G62" s="26"/>
      <c r="H62" s="26"/>
    </row>
    <row r="63" spans="1:8" s="150" customFormat="1" x14ac:dyDescent="0.25">
      <c r="A63" s="26"/>
      <c r="B63" s="26"/>
      <c r="C63" s="166"/>
      <c r="D63" s="26"/>
      <c r="E63" s="26"/>
      <c r="F63" s="26"/>
      <c r="G63" s="26"/>
      <c r="H63" s="26"/>
    </row>
    <row r="64" spans="1:8" s="150" customFormat="1" x14ac:dyDescent="0.25">
      <c r="A64" s="26"/>
      <c r="B64" s="26"/>
      <c r="C64" s="166"/>
      <c r="D64" s="26"/>
      <c r="E64" s="26"/>
      <c r="F64" s="175"/>
      <c r="G64" s="175"/>
      <c r="H64" s="2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t="12" hidden="1" customHeight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s="150" customFormat="1" hidden="1" x14ac:dyDescent="0.25">
      <c r="C149" s="176"/>
    </row>
    <row r="150" spans="3:3" s="150" customFormat="1" hidden="1" x14ac:dyDescent="0.25">
      <c r="C150" s="176"/>
    </row>
    <row r="151" spans="3:3" s="150" customFormat="1" hidden="1" x14ac:dyDescent="0.25">
      <c r="C151" s="176"/>
    </row>
    <row r="152" spans="3:3" s="150" customFormat="1" hidden="1" x14ac:dyDescent="0.25">
      <c r="C152" s="176"/>
    </row>
    <row r="153" spans="3:3" s="150" customFormat="1" hidden="1" x14ac:dyDescent="0.25">
      <c r="C153" s="176"/>
    </row>
    <row r="154" spans="3:3" s="150" customFormat="1" hidden="1" x14ac:dyDescent="0.25">
      <c r="C154" s="176"/>
    </row>
    <row r="155" spans="3:3" s="150" customFormat="1" hidden="1" x14ac:dyDescent="0.25">
      <c r="C155" s="176"/>
    </row>
    <row r="156" spans="3:3" s="150" customFormat="1" hidden="1" x14ac:dyDescent="0.25">
      <c r="C156" s="176"/>
    </row>
    <row r="157" spans="3:3" s="150" customFormat="1" hidden="1" x14ac:dyDescent="0.25">
      <c r="C157" s="176"/>
    </row>
    <row r="158" spans="3:3" s="150" customFormat="1" hidden="1" x14ac:dyDescent="0.25">
      <c r="C158" s="176"/>
    </row>
    <row r="159" spans="3:3" s="150" customFormat="1" hidden="1" x14ac:dyDescent="0.25">
      <c r="C159" s="176"/>
    </row>
    <row r="160" spans="3:3" s="150" customFormat="1" hidden="1" x14ac:dyDescent="0.25">
      <c r="C160" s="176"/>
    </row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Hillerød Spildevand AS</v>
      </c>
      <c r="B1" s="56"/>
      <c r="C1" s="56"/>
      <c r="D1" s="178"/>
      <c r="E1" s="56"/>
    </row>
    <row r="2" spans="1:5" x14ac:dyDescent="0.25">
      <c r="A2" s="222" t="str">
        <f>'1. Forside'!A2</f>
        <v>S039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6" t="s">
        <v>126</v>
      </c>
      <c r="C4" s="266"/>
      <c r="D4" s="266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230</v>
      </c>
      <c r="C8" s="51">
        <v>104000</v>
      </c>
      <c r="D8" s="182" t="s">
        <v>0</v>
      </c>
      <c r="E8" s="56"/>
    </row>
    <row r="9" spans="1:5" x14ac:dyDescent="0.25">
      <c r="A9" s="56"/>
      <c r="B9" s="207" t="s">
        <v>231</v>
      </c>
      <c r="C9" s="51">
        <v>1751000</v>
      </c>
      <c r="D9" s="182" t="s">
        <v>0</v>
      </c>
      <c r="E9" s="56"/>
    </row>
    <row r="10" spans="1:5" x14ac:dyDescent="0.25">
      <c r="A10" s="56"/>
      <c r="B10" s="207" t="s">
        <v>232</v>
      </c>
      <c r="C10" s="51">
        <v>2354164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4242164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7" t="s">
        <v>148</v>
      </c>
      <c r="C14" s="268"/>
      <c r="D14" s="269"/>
      <c r="E14" s="56"/>
    </row>
    <row r="15" spans="1:5" x14ac:dyDescent="0.25">
      <c r="A15" s="56"/>
      <c r="B15" s="53" t="s">
        <v>71</v>
      </c>
      <c r="C15" s="51">
        <v>238426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34250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272676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70" t="s">
        <v>149</v>
      </c>
      <c r="C20" s="271"/>
      <c r="D20" s="272"/>
      <c r="E20" s="56"/>
    </row>
    <row r="21" spans="1:5" x14ac:dyDescent="0.25">
      <c r="A21" s="56"/>
      <c r="B21" s="108" t="s">
        <v>150</v>
      </c>
      <c r="C21" s="19">
        <v>1505731</v>
      </c>
      <c r="D21" s="58" t="s">
        <v>0</v>
      </c>
      <c r="E21" s="56"/>
    </row>
    <row r="22" spans="1:5" x14ac:dyDescent="0.25">
      <c r="A22" s="56"/>
      <c r="B22" s="108" t="s">
        <v>151</v>
      </c>
      <c r="C22" s="40">
        <v>2917200</v>
      </c>
      <c r="D22" s="58" t="s">
        <v>0</v>
      </c>
      <c r="E22" s="56"/>
    </row>
    <row r="23" spans="1:5" x14ac:dyDescent="0.25">
      <c r="A23" s="56"/>
      <c r="B23" s="28" t="s">
        <v>152</v>
      </c>
      <c r="C23" s="55">
        <f>C21-C22</f>
        <v>-1411469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2015-05-08T11:51:55Z</cp:lastPrinted>
  <dcterms:created xsi:type="dcterms:W3CDTF">2014-01-17T08:54:17Z</dcterms:created>
  <dcterms:modified xsi:type="dcterms:W3CDTF">2015-10-01T12:03:53Z</dcterms:modified>
</cp:coreProperties>
</file>