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state="hidden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E31" i="19" l="1"/>
  <c r="C36" i="19" l="1"/>
  <c r="E36" i="19" s="1"/>
  <c r="F17" i="7" l="1"/>
  <c r="C26" i="19" l="1"/>
  <c r="C17" i="19"/>
  <c r="A2" i="16" l="1"/>
  <c r="A2" i="15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C12" i="8"/>
  <c r="A2" i="8"/>
  <c r="A2" i="4"/>
  <c r="C9" i="9" l="1"/>
  <c r="C15" i="8" s="1"/>
  <c r="E29" i="19"/>
  <c r="C13" i="15"/>
  <c r="C15" i="15" s="1"/>
  <c r="C11" i="8" s="1"/>
  <c r="C14" i="16"/>
  <c r="C8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32" i="8" s="1"/>
  <c r="E32" i="8" s="1"/>
  <c r="C9" i="13" l="1"/>
  <c r="C26" i="8" s="1"/>
  <c r="F8" i="2" l="1"/>
  <c r="F8" i="7"/>
  <c r="F16" i="7" s="1"/>
  <c r="F45" i="2" l="1"/>
  <c r="C9" i="10" s="1"/>
  <c r="C15" i="11" l="1"/>
  <c r="C29" i="8" s="1"/>
  <c r="C15" i="13"/>
  <c r="C27" i="8" s="1"/>
  <c r="C14" i="4"/>
  <c r="C25" i="8" s="1"/>
  <c r="C23" i="3"/>
  <c r="C23" i="8" s="1"/>
  <c r="F18" i="7"/>
  <c r="C18" i="8" s="1"/>
  <c r="C17" i="3"/>
  <c r="C22" i="8" s="1"/>
  <c r="C11" i="3"/>
  <c r="C21" i="8" s="1"/>
  <c r="C8" i="4"/>
  <c r="C24" i="8" s="1"/>
  <c r="C10" i="10"/>
  <c r="C17" i="8" s="1"/>
  <c r="F47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<sst xmlns="http://schemas.openxmlformats.org/spreadsheetml/2006/main" count="519" uniqueCount="233">
  <si>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</si>
  <si>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</si>
  <si>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</si>
  <si>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</si>
  <si>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</si>
  <si>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</si>
  <si>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</si>
  <si>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</si>
  <si>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</si>
  <si>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</si>
  <si>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</si>
  <si>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</si>
  <si>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</si>
  <si>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</si>
  <si>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</si>
  <si>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</si>
  <si>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</si>
  <si>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</si>
  <si>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</si>
  <si>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</si>
  <si>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</si>
  <si>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</si>
  <si>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</si>
  <si>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</si>
  <si>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</si>
  <si>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</si>
  <si>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</si>
  <si>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</si>
  <si>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</si>
  <si>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</si>
  <si>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</si>
  <si>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</si>
  <si>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</si>
  <si>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</si>
  <si>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</si>
  <si>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</si>
  <si>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</si>
  <si>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</si>
  <si>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</si>
  <si>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</si>
  <si>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</si>
  <si>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</si>
  <si>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</si>
  <si>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</si>
  <si>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</si>
  <si>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</si>
  <si>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</si>
  <si>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</si>
  <si>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</si>
  <si>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</si>
  <si>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</si>
  <si>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</si>
  <si>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</si>
  <si>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</si>
  <si>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</si>
  <si>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</si>
  <si>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</si>
  <si>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</si>
  <si>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</si>
  <si>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</si>
  <si>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</si>
  <si>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</si>
  <si>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</si>
  <si>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</si>
  <si>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</si>
  <si>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</si>
  <si>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</si>
  <si>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</si>
  <si>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</si>
  <si>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</si>
  <si>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</si>
  <si>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</si>
  <si>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</si>
  <si>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</si>
  <si>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</si>
  <si>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</si>
  <si>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</si>
  <si>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</si>
  <si>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</si>
  <si>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</si>
  <si>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</si>
  <si>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</si>
  <si>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</si>
  <si>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</si>
  <si>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</si>
  <si>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</si>
  <si>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</si>
  <si>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</si>
  <si>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</si>
  <si>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</si>
  <si>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</si>
  <si>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</si>
  <si>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</si>
  <si>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</si>
  <si>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</si>
  <si>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</si>
  <si>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</si>
  <si>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</si>
  <si>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</si>
  <si>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</si>
  <si>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</si>
  <si>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</si>
  <si>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</si>
  <si>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</si>
  <si>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</si>
  <si>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</si>
  <si>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</si>
  <si>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</si>
  <si>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</si>
  <si>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</si>
  <si>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</si>
  <si>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</si>
  <si>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</si>
  <si>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</si>
  <si>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</si>
  <si>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</si>
  <si>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</si>
  <si>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</si>
  <si>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</si>
  <si>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</si>
  <si>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</si>
  <si>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</si>
  <si>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</si>
  <si>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</si>
  <si>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</si>
  <si>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</si>
  <si>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</si>
  <si>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</si>
  <si>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</si>
  <si>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</si>
  <si>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</si>
  <si>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</si>
  <si>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</si>
  <si>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</si>
  <si>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</si>
  <si>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</si>
  <si>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</si>
  <si>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</si>
  <si>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</si>
  <si>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</si>
  <si>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</si>
  <si>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</si>
  <si>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</si>
  <si>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</si>
  <si>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</si>
  <si>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</si>
  <si>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</si>
  <si>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</si>
  <si>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</si>
  <si>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</si>
  <si>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</si>
  <si>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</si>
  <si>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</si>
  <si>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</si>
  <si>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</si>
  <si>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</si>
  <si>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</si>
  <si>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</si>
  <si>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</si>
  <si>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</si>
  <si>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</si>
  <si>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</si>
  <si>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</si>
  <si>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</si>
  <si>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</si>
  <si>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</si>
  <si>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</si>
  <si>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</si>
  <si>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</si>
  <si>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</si>
  <si>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</si>
  <si>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</si>
  <si>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</si>
  <si>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</si>
  <si>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</si>
  <si>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</si>
  <si>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</si>
  <si>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</si>
  <si>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</si>
  <si>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</si>
  <si>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</si>
  <si>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</si>
  <si>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</si>
  <si>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</si>
  <si>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</si>
  <si>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</si>
  <si>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</si>
  <si>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</si>
  <si>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Arbejdsplads</t>
  </si>
  <si>
    <t>Brønde</t>
  </si>
  <si>
    <t>Efterbehandlingsanlæg (sandfilter), Mek/EL</t>
  </si>
  <si>
    <t>Installationer "mekaniske riste og SRO" Miljøklasse A. (7-20 m2) - Mek/EL</t>
  </si>
  <si>
    <t>Installationer "mekaniske riste og SRO" Miljøklasse A. (7-20 m2) - SRO</t>
  </si>
  <si>
    <t>Køretøjer, entreprenørmaskiner</t>
  </si>
  <si>
    <t xml:space="preserve">Ledningsnet ≤ Ø 200 mm </t>
  </si>
  <si>
    <t>Pumpeinstallation Miljøklasse A (100-300 l/s) - SRO</t>
  </si>
  <si>
    <t>Pumpeinstallation Miljøklasse A (300-600 l/s) - Mek/EL</t>
  </si>
  <si>
    <t>Pumpeinstallation Miljøklasse A (300-600 l/s) - SRO</t>
  </si>
  <si>
    <t>Pumpeinstallation Miljøklasse B (100-300 l/s) - Mek/EL</t>
  </si>
  <si>
    <t>Pumpestationer i brønde (&lt; 6,25 m2), Mek/EL</t>
  </si>
  <si>
    <t>Pumpestationer i brønde (&lt; 6,25 m2), SRO</t>
  </si>
  <si>
    <t>Pumpestationer m. overbygning (&lt; 20 m2), Konstruktioner</t>
  </si>
  <si>
    <t>Pumpestationer m. overbygning (&lt; 20 m2), Mek/EL</t>
  </si>
  <si>
    <t>Pumpestationer m. overbygning (&lt; 20 m2), SRO</t>
  </si>
  <si>
    <t>Strømpeforing ≤ Ø 200 mm</t>
  </si>
  <si>
    <t>Strømpeforing Ø 200 mm &lt; Ledningsnet ≤ Ø 500 mm</t>
  </si>
  <si>
    <t>Strømpeforing Ø 500 mm &lt; Ledningsnet ≤ Ø 800 mm</t>
  </si>
  <si>
    <t>Tryksatte minipumpestationer (husstandssystemer)</t>
  </si>
  <si>
    <t xml:space="preserve">Ø 200 mm &lt; Ledningsnet ≤ Ø 500 mm </t>
  </si>
  <si>
    <t>Ø 500 mm &lt; Ledningsnet ≤ Ø 800 mm</t>
  </si>
  <si>
    <t>Asfaltarbejde</t>
  </si>
  <si>
    <t>2014</t>
  </si>
  <si>
    <t>5</t>
  </si>
  <si>
    <t>75</t>
  </si>
  <si>
    <t>20</t>
  </si>
  <si>
    <t>10</t>
  </si>
  <si>
    <t>50</t>
  </si>
  <si>
    <t>30</t>
  </si>
  <si>
    <t>Kælder</t>
  </si>
  <si>
    <t>Pumpestationer i brønde (&lt; 6,25 m2), Konstruktioner</t>
  </si>
  <si>
    <t>Administrationbygninger</t>
  </si>
  <si>
    <t>Beluftningstanke, Konstruktioner</t>
  </si>
  <si>
    <t>Slutafvanding, slam - højteknologisk (centrifuger), Konstruktioner</t>
  </si>
  <si>
    <t>Forsinkelsesbassiner, lukkede med automatisk rensning og SRO Miljøklasse A (500-1.000 m3) - Konstruktioner</t>
  </si>
  <si>
    <t>60</t>
  </si>
  <si>
    <t>Beluftningstanke, Mek/EL</t>
  </si>
  <si>
    <t>Køretøjer, små lastvogne (&lt; 3.500 kg.)</t>
  </si>
  <si>
    <t>Ejendomsskatter</t>
  </si>
  <si>
    <t>Selskabsskatter</t>
  </si>
  <si>
    <t>Spildevandsafgift</t>
  </si>
  <si>
    <t>Hjørring Vandselskab AS</t>
  </si>
  <si>
    <t>S040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</si>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</sst>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230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231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9" t="s">
        <v>58</v>
      </c>
      <c r="E8" s="229"/>
      <c r="F8" s="229"/>
      <c r="G8" s="123"/>
      <c r="H8" s="123"/>
      <c r="I8" s="123"/>
    </row>
    <row r="9" spans="1:9" x14ac:dyDescent="0.25">
      <c r="A9" s="121"/>
      <c r="B9" s="121"/>
      <c r="C9" s="121"/>
      <c r="D9" s="240" t="s">
        <v>107</v>
      </c>
      <c r="E9" s="240"/>
      <c r="F9" s="240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30" t="s">
        <v>59</v>
      </c>
      <c r="E13" s="230"/>
      <c r="F13" s="230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31" t="s">
        <v>60</v>
      </c>
      <c r="E16" s="232"/>
      <c r="F16" s="233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4" t="s">
        <v>2</v>
      </c>
      <c r="E17" s="235"/>
      <c r="F17" s="236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4" t="s">
        <v>132</v>
      </c>
      <c r="E18" s="235"/>
      <c r="F18" s="236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37" t="s">
        <v>44</v>
      </c>
      <c r="E19" s="238"/>
      <c r="F19" s="239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37" t="s">
        <v>61</v>
      </c>
      <c r="E20" s="238"/>
      <c r="F20" s="239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37" t="s">
        <v>88</v>
      </c>
      <c r="E21" s="238"/>
      <c r="F21" s="239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37" t="s">
        <v>62</v>
      </c>
      <c r="E22" s="238"/>
      <c r="F22" s="239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9" t="s">
        <v>42</v>
      </c>
      <c r="E23" s="260"/>
      <c r="F23" s="261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56" t="s">
        <v>63</v>
      </c>
      <c r="E24" s="257"/>
      <c r="F24" s="258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53" t="s">
        <v>64</v>
      </c>
      <c r="E25" s="254"/>
      <c r="F25" s="255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50" t="s">
        <v>43</v>
      </c>
      <c r="E26" s="251"/>
      <c r="F26" s="252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47" t="s">
        <v>65</v>
      </c>
      <c r="E27" s="248"/>
      <c r="F27" s="249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41" t="s">
        <v>142</v>
      </c>
      <c r="E28" s="242"/>
      <c r="F28" s="243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44" t="s">
        <v>143</v>
      </c>
      <c r="E29" s="245"/>
      <c r="F29" s="246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Hjørring Vandselskab AS</v>
      </c>
      <c r="B1" s="56"/>
      <c r="C1" s="56"/>
      <c r="D1" s="56"/>
      <c r="E1" s="56"/>
    </row>
    <row r="2" spans="1:5" x14ac:dyDescent="0.25">
      <c r="A2" s="222" t="str">
        <f>'1. Forside'!A2</f>
        <v>S040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/>
      <c r="C7" s="51">
        <v>0</v>
      </c>
      <c r="D7" s="191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2" t="s">
        <v>0</v>
      </c>
      <c r="E8" s="56"/>
    </row>
    <row r="9" spans="1:5" x14ac:dyDescent="0.25">
      <c r="A9" s="56"/>
      <c r="B9" s="56"/>
      <c r="C9" s="183"/>
      <c r="D9" s="56"/>
      <c r="E9" s="56"/>
    </row>
    <row r="10" spans="1:5" x14ac:dyDescent="0.25">
      <c r="A10" s="56"/>
      <c r="B10" s="56"/>
      <c r="C10" s="183"/>
      <c r="D10" s="56"/>
      <c r="E10" s="56"/>
    </row>
    <row r="11" spans="1:5" ht="27.2" customHeight="1" x14ac:dyDescent="0.25">
      <c r="A11" s="56"/>
      <c r="B11" s="20" t="s">
        <v>151</v>
      </c>
      <c r="C11" s="193"/>
      <c r="D11" s="190"/>
      <c r="E11" s="56"/>
    </row>
    <row r="12" spans="1:5" ht="16.7" customHeight="1" x14ac:dyDescent="0.25">
      <c r="A12" s="56"/>
      <c r="B12" s="108" t="s">
        <v>152</v>
      </c>
      <c r="C12" s="19">
        <v>0</v>
      </c>
      <c r="D12" s="153" t="s">
        <v>0</v>
      </c>
      <c r="E12" s="56"/>
    </row>
    <row r="13" spans="1:5" ht="16.7" customHeight="1" x14ac:dyDescent="0.25">
      <c r="A13" s="56"/>
      <c r="B13" s="108" t="s">
        <v>153</v>
      </c>
      <c r="C13" s="40">
        <v>0</v>
      </c>
      <c r="D13" s="153" t="s">
        <v>0</v>
      </c>
      <c r="E13" s="56"/>
    </row>
    <row r="14" spans="1:5" x14ac:dyDescent="0.25">
      <c r="A14" s="56"/>
      <c r="B14" s="28" t="s">
        <v>154</v>
      </c>
      <c r="C14" s="55">
        <f>C12-C13</f>
        <v>0</v>
      </c>
      <c r="D14" s="155" t="s">
        <v>0</v>
      </c>
      <c r="E14" s="56"/>
    </row>
    <row r="15" spans="1:5" ht="15.75" x14ac:dyDescent="0.25">
      <c r="A15" s="56"/>
      <c r="B15" s="194"/>
      <c r="C15" s="56"/>
      <c r="D15" s="56"/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hidden="1" x14ac:dyDescent="0.25">
      <c r="B18" s="195"/>
      <c r="E18" s="196"/>
    </row>
    <row r="19" spans="1:5" ht="15.75" hidden="1" x14ac:dyDescent="0.25">
      <c r="B19" s="196"/>
      <c r="C19" s="196"/>
    </row>
    <row r="20" spans="1:5" ht="15.75" hidden="1" x14ac:dyDescent="0.25">
      <c r="B20" s="196"/>
      <c r="E20" s="196"/>
    </row>
    <row r="21" spans="1:5" ht="15.75" hidden="1" x14ac:dyDescent="0.25">
      <c r="B21" s="196"/>
      <c r="D21" s="196"/>
    </row>
    <row r="22" spans="1:5" ht="15.75" hidden="1" x14ac:dyDescent="0.25">
      <c r="B22" s="196"/>
      <c r="C22" s="196"/>
    </row>
    <row r="23" spans="1:5" ht="15.75" hidden="1" x14ac:dyDescent="0.25">
      <c r="B23" s="196"/>
      <c r="C23" s="196"/>
    </row>
    <row r="24" spans="1:5" ht="15.75" hidden="1" x14ac:dyDescent="0.25">
      <c r="B24" s="196"/>
      <c r="D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5"/>
      <c r="C27" s="195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6"/>
    </row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5"/>
    </row>
    <row r="63" spans="2:2" hidden="1" x14ac:dyDescent="0.25"/>
    <row r="64" spans="2:2" hidden="1" x14ac:dyDescent="0.25"/>
    <row r="65" spans="1:5" hidden="1" x14ac:dyDescent="0.25">
      <c r="A65" s="186"/>
      <c r="B65" s="186"/>
      <c r="C65" s="186"/>
      <c r="D65" s="186"/>
      <c r="E65" s="186"/>
    </row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Hjørring Vandselskab AS</v>
      </c>
      <c r="B1" s="26"/>
      <c r="C1" s="26"/>
      <c r="D1" s="26"/>
      <c r="E1" s="26"/>
    </row>
    <row r="2" spans="1:5" x14ac:dyDescent="0.25">
      <c r="A2" s="223" t="str">
        <f>'1. Forside'!A2</f>
        <v>S040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/>
      <c r="C8" s="51">
        <v>0</v>
      </c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>
        <v>0</v>
      </c>
      <c r="D13" s="153" t="s">
        <v>0</v>
      </c>
      <c r="E13" s="26"/>
    </row>
    <row r="14" spans="1:5" x14ac:dyDescent="0.25">
      <c r="A14" s="26"/>
      <c r="B14" s="108" t="s">
        <v>158</v>
      </c>
      <c r="C14" s="40">
        <v>935611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-935611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Hjørring Vandselskab AS</v>
      </c>
      <c r="B1" s="26"/>
      <c r="C1" s="26"/>
      <c r="D1" s="26"/>
      <c r="E1" s="26"/>
    </row>
    <row r="2" spans="1:5" x14ac:dyDescent="0.25">
      <c r="A2" s="223" t="str">
        <f>'1. Forside'!A2</f>
        <v>S040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3917000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3917000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6132334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4980000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1152334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Hjørring Vandselskab AS</v>
      </c>
      <c r="B1" s="26"/>
      <c r="C1" s="26"/>
      <c r="D1" s="26"/>
      <c r="E1" s="26"/>
    </row>
    <row r="2" spans="1:5" x14ac:dyDescent="0.25">
      <c r="A2" s="223" t="str">
        <f>'1. Forside'!A2</f>
        <v>S040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-9163240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-9163240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Hjørring Vandselskab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S040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141429850.60902029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78524637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6009129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-701870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3513889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87345785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2710796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2100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2712896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-11560445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-24195054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-34414226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-70169725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19888956</v>
      </c>
      <c r="D27" s="79" t="s">
        <v>0</v>
      </c>
      <c r="E27" s="10">
        <f>IF(C27&lt;0,0,-C27)</f>
        <v>-19888956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/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126967571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126967571</v>
      </c>
      <c r="D36" s="79" t="s">
        <v>0</v>
      </c>
      <c r="E36" s="10">
        <f>-C36</f>
        <v>-126967571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-5426676.3909797072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Hjørring Vandselskab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S040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1667184</v>
      </c>
      <c r="D7" s="224" t="s">
        <v>0</v>
      </c>
      <c r="E7" s="225">
        <v>5307892</v>
      </c>
      <c r="F7" s="224" t="s">
        <v>0</v>
      </c>
      <c r="G7" s="225">
        <v>219711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0</v>
      </c>
      <c r="D8" s="224" t="s">
        <v>0</v>
      </c>
      <c r="E8" s="226">
        <v>0</v>
      </c>
      <c r="F8" s="224" t="s">
        <v>0</v>
      </c>
      <c r="G8" s="226">
        <v>0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724006</v>
      </c>
      <c r="D9" s="224" t="s">
        <v>0</v>
      </c>
      <c r="E9" s="226">
        <v>0</v>
      </c>
      <c r="F9" s="224" t="s">
        <v>0</v>
      </c>
      <c r="G9" s="226">
        <v>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-943178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943178</v>
      </c>
      <c r="D11" s="228" t="s">
        <v>0</v>
      </c>
      <c r="E11" s="55">
        <f>C11+E7-E8-E9</f>
        <v>6251070</v>
      </c>
      <c r="F11" s="228" t="s">
        <v>0</v>
      </c>
      <c r="G11" s="55">
        <f>E11+G7-G8-G9</f>
        <v>6470781</v>
      </c>
      <c r="H11" s="228" t="s">
        <v>0</v>
      </c>
      <c r="I11" s="55">
        <f>G11+I7-I8-I9</f>
        <v>6470781</v>
      </c>
      <c r="J11" s="228" t="s">
        <v>0</v>
      </c>
      <c r="K11" s="55">
        <f>K7-K8-K9+K10+I11</f>
        <v>5527603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Hjørring Vandselskab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S040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44582678.572427817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-169414.1785752257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44413264.393852592</v>
      </c>
      <c r="D13" s="79" t="s">
        <v>0</v>
      </c>
      <c r="E13" s="6">
        <f>C13</f>
        <v>44413264.393852592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77999385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232</v>
      </c>
      <c r="C16" s="14">
        <f>'6. Gennemførte investeringer'!F47</f>
        <v>8302504.6166666644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-1833964.9600000002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investeringer'!F18</f>
        <v>2933180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87401104.656666666</v>
      </c>
      <c r="D19" s="79" t="s">
        <v>0</v>
      </c>
      <c r="E19" s="8">
        <f>C19</f>
        <v>87401104.656666666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omkostninger'!C11</f>
        <v>6093000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omkostninger'!C17</f>
        <v>181500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omkostninger'!C23</f>
        <v>3232503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servicemål'!C8</f>
        <v>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servicemål'!C14</f>
        <v>0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-935611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3917000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1152334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13640726</v>
      </c>
      <c r="D30" s="79" t="s">
        <v>0</v>
      </c>
      <c r="E30" s="6">
        <f>C30</f>
        <v>13640726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0</v>
      </c>
      <c r="D32" s="79" t="s">
        <v>0</v>
      </c>
      <c r="E32" s="10">
        <f>C32</f>
        <v>0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9">
        <f>'14. Kontrol med indtægtsrammen'!E37</f>
        <v>-5426676.3909797072</v>
      </c>
      <c r="D34" s="79" t="s">
        <v>0</v>
      </c>
      <c r="E34" s="12">
        <f>C34</f>
        <v>-5426676.3909797072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140028418.65953955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3238282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43.241576446875087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Hjørring Vandselskab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S040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44582678.572427817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44582678.572427817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44582678.572427817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-169414.1785752257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Hjørring Vandselskab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S040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38118190.179425783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44413264.393852592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44582678.572427817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798029.94644645788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0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Hjørring Vandselskab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S040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3171565526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77999385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77999385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21"/>
  <sheetViews>
    <sheetView view="pageLayout" topLeftCell="A22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Hjørring Vandselskab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S040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188</v>
      </c>
      <c r="C8" s="30" t="s">
        <v>211</v>
      </c>
      <c r="D8" s="31" t="s">
        <v>212</v>
      </c>
      <c r="E8" s="32">
        <v>12050</v>
      </c>
      <c r="F8" s="34">
        <f t="shared" ref="F8" si="0">E8/D8</f>
        <v>2410</v>
      </c>
      <c r="G8" s="35" t="s">
        <v>0</v>
      </c>
      <c r="H8" s="26"/>
    </row>
    <row r="9" spans="1:8" s="150" customFormat="1" x14ac:dyDescent="0.25">
      <c r="A9" s="26"/>
      <c r="B9" s="29" t="s">
        <v>189</v>
      </c>
      <c r="C9" s="30" t="s">
        <v>211</v>
      </c>
      <c r="D9" s="31" t="s">
        <v>213</v>
      </c>
      <c r="E9" s="32">
        <v>9732244</v>
      </c>
      <c r="F9" s="34">
        <f t="shared" ref="F9:F44" si="1">E9/D9</f>
        <v>129763.25333333333</v>
      </c>
      <c r="G9" s="35" t="s">
        <v>0</v>
      </c>
      <c r="H9" s="26"/>
    </row>
    <row r="10" spans="1:8" s="150" customFormat="1" x14ac:dyDescent="0.25">
      <c r="A10" s="26"/>
      <c r="B10" s="29" t="s">
        <v>190</v>
      </c>
      <c r="C10" s="30" t="s">
        <v>211</v>
      </c>
      <c r="D10" s="31" t="s">
        <v>214</v>
      </c>
      <c r="E10" s="32">
        <v>346283</v>
      </c>
      <c r="F10" s="34">
        <f t="shared" si="1"/>
        <v>17314.150000000001</v>
      </c>
      <c r="G10" s="35" t="s">
        <v>0</v>
      </c>
      <c r="H10" s="26"/>
    </row>
    <row r="11" spans="1:8" s="150" customFormat="1" ht="26.25" x14ac:dyDescent="0.25">
      <c r="A11" s="26"/>
      <c r="B11" s="29" t="s">
        <v>191</v>
      </c>
      <c r="C11" s="30" t="s">
        <v>211</v>
      </c>
      <c r="D11" s="31" t="s">
        <v>214</v>
      </c>
      <c r="E11" s="32">
        <v>1411</v>
      </c>
      <c r="F11" s="34">
        <f t="shared" si="1"/>
        <v>70.55</v>
      </c>
      <c r="G11" s="35" t="s">
        <v>0</v>
      </c>
      <c r="H11" s="26"/>
    </row>
    <row r="12" spans="1:8" s="150" customFormat="1" ht="26.25" x14ac:dyDescent="0.25">
      <c r="A12" s="26"/>
      <c r="B12" s="29" t="s">
        <v>192</v>
      </c>
      <c r="C12" s="30" t="s">
        <v>211</v>
      </c>
      <c r="D12" s="31" t="s">
        <v>215</v>
      </c>
      <c r="E12" s="32">
        <v>28989</v>
      </c>
      <c r="F12" s="34">
        <f t="shared" si="1"/>
        <v>2898.9</v>
      </c>
      <c r="G12" s="35" t="s">
        <v>0</v>
      </c>
      <c r="H12" s="26"/>
    </row>
    <row r="13" spans="1:8" s="150" customFormat="1" x14ac:dyDescent="0.25">
      <c r="A13" s="26"/>
      <c r="B13" s="29" t="s">
        <v>193</v>
      </c>
      <c r="C13" s="30" t="s">
        <v>211</v>
      </c>
      <c r="D13" s="31" t="s">
        <v>212</v>
      </c>
      <c r="E13" s="32">
        <v>620937</v>
      </c>
      <c r="F13" s="34">
        <f t="shared" si="1"/>
        <v>124187.4</v>
      </c>
      <c r="G13" s="35" t="s">
        <v>0</v>
      </c>
      <c r="H13" s="26"/>
    </row>
    <row r="14" spans="1:8" s="150" customFormat="1" x14ac:dyDescent="0.25">
      <c r="A14" s="26"/>
      <c r="B14" s="29" t="s">
        <v>194</v>
      </c>
      <c r="C14" s="30" t="s">
        <v>211</v>
      </c>
      <c r="D14" s="31" t="s">
        <v>213</v>
      </c>
      <c r="E14" s="32">
        <v>7366824</v>
      </c>
      <c r="F14" s="34">
        <f t="shared" si="1"/>
        <v>98224.320000000007</v>
      </c>
      <c r="G14" s="35" t="s">
        <v>0</v>
      </c>
      <c r="H14" s="26"/>
    </row>
    <row r="15" spans="1:8" s="150" customFormat="1" x14ac:dyDescent="0.25">
      <c r="A15" s="26"/>
      <c r="B15" s="29" t="s">
        <v>195</v>
      </c>
      <c r="C15" s="30" t="s">
        <v>211</v>
      </c>
      <c r="D15" s="31" t="s">
        <v>215</v>
      </c>
      <c r="E15" s="32">
        <v>25365</v>
      </c>
      <c r="F15" s="34">
        <f t="shared" si="1"/>
        <v>2536.5</v>
      </c>
      <c r="G15" s="35" t="s">
        <v>0</v>
      </c>
      <c r="H15" s="26"/>
    </row>
    <row r="16" spans="1:8" s="150" customFormat="1" x14ac:dyDescent="0.25">
      <c r="A16" s="26"/>
      <c r="B16" s="29" t="s">
        <v>196</v>
      </c>
      <c r="C16" s="30" t="s">
        <v>211</v>
      </c>
      <c r="D16" s="31" t="s">
        <v>214</v>
      </c>
      <c r="E16" s="32">
        <v>161191</v>
      </c>
      <c r="F16" s="34">
        <f t="shared" si="1"/>
        <v>8059.55</v>
      </c>
      <c r="G16" s="35" t="s">
        <v>0</v>
      </c>
      <c r="H16" s="26"/>
    </row>
    <row r="17" spans="1:8" s="150" customFormat="1" x14ac:dyDescent="0.25">
      <c r="A17" s="26"/>
      <c r="B17" s="29" t="s">
        <v>197</v>
      </c>
      <c r="C17" s="30" t="s">
        <v>211</v>
      </c>
      <c r="D17" s="31" t="s">
        <v>215</v>
      </c>
      <c r="E17" s="32">
        <v>177560</v>
      </c>
      <c r="F17" s="34">
        <f t="shared" si="1"/>
        <v>17756</v>
      </c>
      <c r="G17" s="35" t="s">
        <v>0</v>
      </c>
      <c r="H17" s="26"/>
    </row>
    <row r="18" spans="1:8" s="150" customFormat="1" x14ac:dyDescent="0.25">
      <c r="A18" s="26"/>
      <c r="B18" s="29" t="s">
        <v>198</v>
      </c>
      <c r="C18" s="30" t="s">
        <v>211</v>
      </c>
      <c r="D18" s="31" t="s">
        <v>214</v>
      </c>
      <c r="E18" s="32">
        <v>59562</v>
      </c>
      <c r="F18" s="34">
        <f t="shared" si="1"/>
        <v>2978.1</v>
      </c>
      <c r="G18" s="35" t="s">
        <v>0</v>
      </c>
      <c r="H18" s="26"/>
    </row>
    <row r="19" spans="1:8" s="150" customFormat="1" x14ac:dyDescent="0.25">
      <c r="A19" s="26"/>
      <c r="B19" s="29" t="s">
        <v>199</v>
      </c>
      <c r="C19" s="30" t="s">
        <v>211</v>
      </c>
      <c r="D19" s="31" t="s">
        <v>214</v>
      </c>
      <c r="E19" s="32">
        <v>84098</v>
      </c>
      <c r="F19" s="34">
        <f t="shared" si="1"/>
        <v>4204.8999999999996</v>
      </c>
      <c r="G19" s="35" t="s">
        <v>0</v>
      </c>
      <c r="H19" s="26"/>
    </row>
    <row r="20" spans="1:8" s="150" customFormat="1" x14ac:dyDescent="0.25">
      <c r="A20" s="26"/>
      <c r="B20" s="29" t="s">
        <v>200</v>
      </c>
      <c r="C20" s="30" t="s">
        <v>211</v>
      </c>
      <c r="D20" s="31" t="s">
        <v>215</v>
      </c>
      <c r="E20" s="32">
        <v>6509</v>
      </c>
      <c r="F20" s="34">
        <f t="shared" si="1"/>
        <v>650.9</v>
      </c>
      <c r="G20" s="35" t="s">
        <v>0</v>
      </c>
      <c r="H20" s="26"/>
    </row>
    <row r="21" spans="1:8" s="150" customFormat="1" x14ac:dyDescent="0.25">
      <c r="A21" s="26"/>
      <c r="B21" s="29" t="s">
        <v>201</v>
      </c>
      <c r="C21" s="30" t="s">
        <v>211</v>
      </c>
      <c r="D21" s="31" t="s">
        <v>216</v>
      </c>
      <c r="E21" s="32">
        <v>28341</v>
      </c>
      <c r="F21" s="34">
        <f t="shared" si="1"/>
        <v>566.82000000000005</v>
      </c>
      <c r="G21" s="35" t="s">
        <v>0</v>
      </c>
      <c r="H21" s="26"/>
    </row>
    <row r="22" spans="1:8" s="150" customFormat="1" x14ac:dyDescent="0.25">
      <c r="A22" s="26"/>
      <c r="B22" s="29" t="s">
        <v>202</v>
      </c>
      <c r="C22" s="30" t="s">
        <v>211</v>
      </c>
      <c r="D22" s="31" t="s">
        <v>214</v>
      </c>
      <c r="E22" s="32">
        <v>1554187</v>
      </c>
      <c r="F22" s="34">
        <f t="shared" si="1"/>
        <v>77709.350000000006</v>
      </c>
      <c r="G22" s="35" t="s">
        <v>0</v>
      </c>
      <c r="H22" s="26"/>
    </row>
    <row r="23" spans="1:8" s="150" customFormat="1" x14ac:dyDescent="0.25">
      <c r="A23" s="26"/>
      <c r="B23" s="29" t="s">
        <v>203</v>
      </c>
      <c r="C23" s="30" t="s">
        <v>211</v>
      </c>
      <c r="D23" s="31" t="s">
        <v>215</v>
      </c>
      <c r="E23" s="32">
        <v>84265</v>
      </c>
      <c r="F23" s="34">
        <f t="shared" si="1"/>
        <v>8426.5</v>
      </c>
      <c r="G23" s="35" t="s">
        <v>0</v>
      </c>
      <c r="H23" s="26"/>
    </row>
    <row r="24" spans="1:8" s="150" customFormat="1" x14ac:dyDescent="0.25">
      <c r="A24" s="26"/>
      <c r="B24" s="29" t="s">
        <v>204</v>
      </c>
      <c r="C24" s="30" t="s">
        <v>211</v>
      </c>
      <c r="D24" s="31" t="s">
        <v>216</v>
      </c>
      <c r="E24" s="32">
        <v>327997</v>
      </c>
      <c r="F24" s="34">
        <f t="shared" si="1"/>
        <v>6559.94</v>
      </c>
      <c r="G24" s="35" t="s">
        <v>0</v>
      </c>
      <c r="H24" s="26"/>
    </row>
    <row r="25" spans="1:8" s="150" customFormat="1" x14ac:dyDescent="0.25">
      <c r="A25" s="26"/>
      <c r="B25" s="29" t="s">
        <v>205</v>
      </c>
      <c r="C25" s="30" t="s">
        <v>211</v>
      </c>
      <c r="D25" s="31" t="s">
        <v>216</v>
      </c>
      <c r="E25" s="32">
        <v>903556</v>
      </c>
      <c r="F25" s="34">
        <f t="shared" si="1"/>
        <v>18071.12</v>
      </c>
      <c r="G25" s="35" t="s">
        <v>0</v>
      </c>
      <c r="H25" s="26"/>
    </row>
    <row r="26" spans="1:8" s="150" customFormat="1" x14ac:dyDescent="0.25">
      <c r="A26" s="26"/>
      <c r="B26" s="29" t="s">
        <v>206</v>
      </c>
      <c r="C26" s="30" t="s">
        <v>211</v>
      </c>
      <c r="D26" s="31" t="s">
        <v>216</v>
      </c>
      <c r="E26" s="32">
        <v>24732</v>
      </c>
      <c r="F26" s="34">
        <f t="shared" si="1"/>
        <v>494.64</v>
      </c>
      <c r="G26" s="35" t="s">
        <v>0</v>
      </c>
      <c r="H26" s="26"/>
    </row>
    <row r="27" spans="1:8" s="150" customFormat="1" x14ac:dyDescent="0.25">
      <c r="A27" s="26"/>
      <c r="B27" s="29" t="s">
        <v>207</v>
      </c>
      <c r="C27" s="30" t="s">
        <v>211</v>
      </c>
      <c r="D27" s="31" t="s">
        <v>217</v>
      </c>
      <c r="E27" s="32">
        <v>208123</v>
      </c>
      <c r="F27" s="34">
        <f t="shared" si="1"/>
        <v>6937.4333333333334</v>
      </c>
      <c r="G27" s="35" t="s">
        <v>0</v>
      </c>
      <c r="H27" s="26"/>
    </row>
    <row r="28" spans="1:8" s="150" customFormat="1" x14ac:dyDescent="0.25">
      <c r="A28" s="26"/>
      <c r="B28" s="29" t="s">
        <v>208</v>
      </c>
      <c r="C28" s="30" t="s">
        <v>211</v>
      </c>
      <c r="D28" s="31" t="s">
        <v>213</v>
      </c>
      <c r="E28" s="32">
        <v>3841319</v>
      </c>
      <c r="F28" s="34">
        <f t="shared" si="1"/>
        <v>51217.58666666667</v>
      </c>
      <c r="G28" s="35" t="s">
        <v>0</v>
      </c>
      <c r="H28" s="26"/>
    </row>
    <row r="29" spans="1:8" s="150" customFormat="1" x14ac:dyDescent="0.25">
      <c r="A29" s="26"/>
      <c r="B29" s="29" t="s">
        <v>209</v>
      </c>
      <c r="C29" s="30" t="s">
        <v>211</v>
      </c>
      <c r="D29" s="31" t="s">
        <v>213</v>
      </c>
      <c r="E29" s="32">
        <v>1478185</v>
      </c>
      <c r="F29" s="34">
        <f t="shared" si="1"/>
        <v>19709.133333333335</v>
      </c>
      <c r="G29" s="35" t="s">
        <v>0</v>
      </c>
      <c r="H29" s="26"/>
    </row>
    <row r="30" spans="1:8" s="150" customFormat="1" x14ac:dyDescent="0.25">
      <c r="A30" s="26"/>
      <c r="B30" s="29" t="s">
        <v>210</v>
      </c>
      <c r="C30" s="30" t="s">
        <v>211</v>
      </c>
      <c r="D30" s="31" t="s">
        <v>214</v>
      </c>
      <c r="E30" s="32">
        <v>72173</v>
      </c>
      <c r="F30" s="34">
        <f t="shared" si="1"/>
        <v>3608.65</v>
      </c>
      <c r="G30" s="35" t="s">
        <v>0</v>
      </c>
      <c r="H30" s="26"/>
    </row>
    <row r="31" spans="1:8" s="150" customFormat="1" x14ac:dyDescent="0.25">
      <c r="A31" s="26"/>
      <c r="B31" s="29" t="s">
        <v>189</v>
      </c>
      <c r="C31" s="30" t="s">
        <v>211</v>
      </c>
      <c r="D31" s="31" t="s">
        <v>213</v>
      </c>
      <c r="E31" s="32">
        <v>496065</v>
      </c>
      <c r="F31" s="34">
        <f t="shared" si="1"/>
        <v>6614.2</v>
      </c>
      <c r="G31" s="35" t="s">
        <v>0</v>
      </c>
      <c r="H31" s="26"/>
    </row>
    <row r="32" spans="1:8" s="150" customFormat="1" x14ac:dyDescent="0.25">
      <c r="A32" s="26"/>
      <c r="B32" s="29" t="s">
        <v>218</v>
      </c>
      <c r="C32" s="30" t="s">
        <v>211</v>
      </c>
      <c r="D32" s="31" t="s">
        <v>215</v>
      </c>
      <c r="E32" s="32">
        <v>184827</v>
      </c>
      <c r="F32" s="34">
        <f t="shared" si="1"/>
        <v>18482.7</v>
      </c>
      <c r="G32" s="35" t="s">
        <v>0</v>
      </c>
      <c r="H32" s="26"/>
    </row>
    <row r="33" spans="1:8" s="150" customFormat="1" x14ac:dyDescent="0.25">
      <c r="A33" s="26"/>
      <c r="B33" s="29" t="s">
        <v>219</v>
      </c>
      <c r="C33" s="30" t="s">
        <v>211</v>
      </c>
      <c r="D33" s="31" t="s">
        <v>216</v>
      </c>
      <c r="E33" s="32">
        <v>30409</v>
      </c>
      <c r="F33" s="34">
        <f t="shared" si="1"/>
        <v>608.17999999999995</v>
      </c>
      <c r="G33" s="35" t="s">
        <v>0</v>
      </c>
      <c r="H33" s="26"/>
    </row>
    <row r="34" spans="1:8" s="150" customFormat="1" x14ac:dyDescent="0.25">
      <c r="A34" s="26"/>
      <c r="B34" s="29" t="s">
        <v>201</v>
      </c>
      <c r="C34" s="30" t="s">
        <v>211</v>
      </c>
      <c r="D34" s="31" t="s">
        <v>216</v>
      </c>
      <c r="E34" s="32">
        <v>30854</v>
      </c>
      <c r="F34" s="34">
        <f t="shared" si="1"/>
        <v>617.08000000000004</v>
      </c>
      <c r="G34" s="35" t="s">
        <v>0</v>
      </c>
      <c r="H34" s="26"/>
    </row>
    <row r="35" spans="1:8" s="150" customFormat="1" x14ac:dyDescent="0.25">
      <c r="A35" s="26"/>
      <c r="B35" s="29" t="s">
        <v>201</v>
      </c>
      <c r="C35" s="30" t="s">
        <v>211</v>
      </c>
      <c r="D35" s="31" t="s">
        <v>215</v>
      </c>
      <c r="E35" s="32">
        <v>335844</v>
      </c>
      <c r="F35" s="34">
        <f t="shared" si="1"/>
        <v>33584.400000000001</v>
      </c>
      <c r="G35" s="35" t="s">
        <v>0</v>
      </c>
      <c r="H35" s="26"/>
    </row>
    <row r="36" spans="1:8" s="150" customFormat="1" x14ac:dyDescent="0.25">
      <c r="A36" s="26"/>
      <c r="B36" s="29" t="s">
        <v>220</v>
      </c>
      <c r="C36" s="30" t="s">
        <v>211</v>
      </c>
      <c r="D36" s="31" t="s">
        <v>213</v>
      </c>
      <c r="E36" s="32">
        <v>176424</v>
      </c>
      <c r="F36" s="34">
        <f t="shared" si="1"/>
        <v>2352.3200000000002</v>
      </c>
      <c r="G36" s="35" t="s">
        <v>0</v>
      </c>
      <c r="H36" s="26"/>
    </row>
    <row r="37" spans="1:8" s="150" customFormat="1" x14ac:dyDescent="0.25">
      <c r="A37" s="26"/>
      <c r="B37" s="29" t="s">
        <v>201</v>
      </c>
      <c r="C37" s="30" t="s">
        <v>211</v>
      </c>
      <c r="D37" s="31" t="s">
        <v>216</v>
      </c>
      <c r="E37" s="32">
        <v>90374</v>
      </c>
      <c r="F37" s="34">
        <f t="shared" si="1"/>
        <v>1807.48</v>
      </c>
      <c r="G37" s="35" t="s">
        <v>0</v>
      </c>
      <c r="H37" s="26"/>
    </row>
    <row r="38" spans="1:8" s="150" customFormat="1" x14ac:dyDescent="0.25">
      <c r="A38" s="26"/>
      <c r="B38" s="29" t="s">
        <v>221</v>
      </c>
      <c r="C38" s="30" t="s">
        <v>211</v>
      </c>
      <c r="D38" s="31" t="s">
        <v>224</v>
      </c>
      <c r="E38" s="32">
        <v>114262</v>
      </c>
      <c r="F38" s="34">
        <f t="shared" si="1"/>
        <v>1904.3666666666666</v>
      </c>
      <c r="G38" s="35" t="s">
        <v>0</v>
      </c>
      <c r="H38" s="26"/>
    </row>
    <row r="39" spans="1:8" s="150" customFormat="1" x14ac:dyDescent="0.25">
      <c r="A39" s="26"/>
      <c r="B39" s="29" t="s">
        <v>219</v>
      </c>
      <c r="C39" s="30" t="s">
        <v>211</v>
      </c>
      <c r="D39" s="31" t="s">
        <v>216</v>
      </c>
      <c r="E39" s="32">
        <v>13779</v>
      </c>
      <c r="F39" s="34">
        <f t="shared" si="1"/>
        <v>275.58</v>
      </c>
      <c r="G39" s="35" t="s">
        <v>0</v>
      </c>
      <c r="H39" s="26"/>
    </row>
    <row r="40" spans="1:8" s="150" customFormat="1" x14ac:dyDescent="0.25">
      <c r="A40" s="26"/>
      <c r="B40" s="29" t="s">
        <v>201</v>
      </c>
      <c r="C40" s="30" t="s">
        <v>211</v>
      </c>
      <c r="D40" s="31" t="s">
        <v>216</v>
      </c>
      <c r="E40" s="32">
        <v>168650</v>
      </c>
      <c r="F40" s="34">
        <f t="shared" si="1"/>
        <v>3373</v>
      </c>
      <c r="G40" s="35" t="s">
        <v>0</v>
      </c>
      <c r="H40" s="26"/>
    </row>
    <row r="41" spans="1:8" s="150" customFormat="1" x14ac:dyDescent="0.25">
      <c r="A41" s="26"/>
      <c r="B41" s="29" t="s">
        <v>222</v>
      </c>
      <c r="C41" s="30" t="s">
        <v>211</v>
      </c>
      <c r="D41" s="31" t="s">
        <v>224</v>
      </c>
      <c r="E41" s="32">
        <v>187269</v>
      </c>
      <c r="F41" s="34">
        <f t="shared" si="1"/>
        <v>3121.15</v>
      </c>
      <c r="G41" s="35" t="s">
        <v>0</v>
      </c>
      <c r="H41" s="26"/>
    </row>
    <row r="42" spans="1:8" s="150" customFormat="1" ht="26.25" x14ac:dyDescent="0.25">
      <c r="A42" s="26"/>
      <c r="B42" s="29" t="s">
        <v>223</v>
      </c>
      <c r="C42" s="30" t="s">
        <v>211</v>
      </c>
      <c r="D42" s="31" t="s">
        <v>213</v>
      </c>
      <c r="E42" s="32">
        <v>93053</v>
      </c>
      <c r="F42" s="34">
        <f t="shared" si="1"/>
        <v>1240.7066666666667</v>
      </c>
      <c r="G42" s="35" t="s">
        <v>0</v>
      </c>
      <c r="H42" s="26"/>
    </row>
    <row r="43" spans="1:8" s="150" customFormat="1" x14ac:dyDescent="0.25">
      <c r="A43" s="26"/>
      <c r="B43" s="29" t="s">
        <v>207</v>
      </c>
      <c r="C43" s="30" t="s">
        <v>211</v>
      </c>
      <c r="D43" s="31" t="s">
        <v>217</v>
      </c>
      <c r="E43" s="32">
        <v>121442</v>
      </c>
      <c r="F43" s="34">
        <f t="shared" si="1"/>
        <v>4048.0666666666666</v>
      </c>
      <c r="G43" s="35" t="s">
        <v>0</v>
      </c>
      <c r="H43" s="26"/>
    </row>
    <row r="44" spans="1:8" s="150" customFormat="1" x14ac:dyDescent="0.25">
      <c r="A44" s="26"/>
      <c r="B44" s="29" t="s">
        <v>220</v>
      </c>
      <c r="C44" s="30" t="s">
        <v>211</v>
      </c>
      <c r="D44" s="31" t="s">
        <v>213</v>
      </c>
      <c r="E44" s="32">
        <v>405907</v>
      </c>
      <c r="F44" s="34">
        <f t="shared" si="1"/>
        <v>5412.0933333333332</v>
      </c>
      <c r="G44" s="35" t="s">
        <v>0</v>
      </c>
      <c r="H44" s="26"/>
    </row>
    <row r="45" spans="1:8" s="150" customFormat="1" x14ac:dyDescent="0.25">
      <c r="A45" s="26"/>
      <c r="B45" s="23" t="s">
        <v>72</v>
      </c>
      <c r="C45" s="160"/>
      <c r="D45" s="160"/>
      <c r="E45" s="160"/>
      <c r="F45" s="36">
        <f>SUM(F8:F44)</f>
        <v>687797.0199999999</v>
      </c>
      <c r="G45" s="37" t="s">
        <v>0</v>
      </c>
      <c r="H45" s="26"/>
    </row>
    <row r="46" spans="1:8" s="150" customFormat="1" x14ac:dyDescent="0.25">
      <c r="A46" s="26"/>
      <c r="B46" s="107" t="s">
        <v>136</v>
      </c>
      <c r="C46" s="161"/>
      <c r="D46" s="161"/>
      <c r="E46" s="161"/>
      <c r="F46" s="66">
        <v>7614707.5966666648</v>
      </c>
      <c r="G46" s="37" t="s">
        <v>0</v>
      </c>
      <c r="H46" s="26"/>
    </row>
    <row r="47" spans="1:8" s="150" customFormat="1" x14ac:dyDescent="0.25">
      <c r="A47" s="26"/>
      <c r="B47" s="39" t="s">
        <v>69</v>
      </c>
      <c r="C47" s="162"/>
      <c r="D47" s="162"/>
      <c r="E47" s="163"/>
      <c r="F47" s="38">
        <f>F45+F46</f>
        <v>8302504.6166666644</v>
      </c>
      <c r="G47" s="38" t="s">
        <v>0</v>
      </c>
      <c r="H47" s="26"/>
    </row>
    <row r="48" spans="1:8" s="150" customFormat="1" x14ac:dyDescent="0.25">
      <c r="A48" s="26"/>
      <c r="B48" s="26"/>
      <c r="C48" s="26"/>
      <c r="D48" s="26"/>
      <c r="E48" s="26"/>
      <c r="F48" s="26"/>
      <c r="G48" s="26"/>
      <c r="H48" s="26"/>
    </row>
    <row r="49" spans="1:8" s="150" customFormat="1" x14ac:dyDescent="0.25">
      <c r="A49" s="26"/>
      <c r="B49" s="26"/>
      <c r="C49" s="26"/>
      <c r="D49" s="26"/>
      <c r="E49" s="26"/>
      <c r="F49" s="26"/>
      <c r="G49" s="26"/>
      <c r="H49" s="26"/>
    </row>
    <row r="50" spans="1:8" s="150" customFormat="1" x14ac:dyDescent="0.25">
      <c r="A50" s="26"/>
      <c r="B50" s="26"/>
      <c r="C50" s="26"/>
      <c r="D50" s="26"/>
      <c r="E50" s="26"/>
      <c r="F50" s="26"/>
      <c r="G50" s="26"/>
      <c r="H50" s="26"/>
    </row>
    <row r="51" spans="1:8" s="150" customFormat="1" hidden="1" x14ac:dyDescent="0.25"/>
    <row r="52" spans="1:8" s="150" customFormat="1" hidden="1" x14ac:dyDescent="0.25"/>
    <row r="53" spans="1:8" s="150" customFormat="1" hidden="1" x14ac:dyDescent="0.25"/>
    <row r="54" spans="1:8" s="150" customFormat="1" ht="14.45" hidden="1" customHeight="1" x14ac:dyDescent="0.25"/>
    <row r="55" spans="1:8" s="150" customFormat="1" ht="14.45" hidden="1" customHeight="1" x14ac:dyDescent="0.25"/>
    <row r="56" spans="1:8" s="150" customFormat="1" ht="15" hidden="1" customHeight="1" x14ac:dyDescent="0.25"/>
    <row r="57" spans="1:8" s="150" customFormat="1" ht="15" hidden="1" customHeight="1" x14ac:dyDescent="0.25"/>
    <row r="58" spans="1:8" s="150" customFormat="1" ht="15" hidden="1" customHeight="1" x14ac:dyDescent="0.25"/>
    <row r="59" spans="1:8" s="150" customFormat="1" ht="15" hidden="1" customHeight="1" x14ac:dyDescent="0.25"/>
    <row r="60" spans="1:8" s="150" customFormat="1" ht="15" hidden="1" customHeight="1" x14ac:dyDescent="0.25"/>
    <row r="61" spans="1:8" s="150" customFormat="1" hidden="1" x14ac:dyDescent="0.25"/>
    <row r="62" spans="1:8" s="150" customFormat="1" hidden="1" x14ac:dyDescent="0.25"/>
    <row r="63" spans="1:8" s="150" customFormat="1" hidden="1" x14ac:dyDescent="0.25"/>
    <row r="64" spans="1:8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s="150" customFormat="1" hidden="1" x14ac:dyDescent="0.25"/>
    <row r="111" s="150" customFormat="1" hidden="1" x14ac:dyDescent="0.25"/>
    <row r="112" s="150" customFormat="1" hidden="1" x14ac:dyDescent="0.25"/>
    <row r="113" s="150" customFormat="1" hidden="1" x14ac:dyDescent="0.25"/>
    <row r="114" s="150" customFormat="1" hidden="1" x14ac:dyDescent="0.25"/>
    <row r="115" s="150" customFormat="1" hidden="1" x14ac:dyDescent="0.25"/>
    <row r="116" s="150" customFormat="1" hidden="1" x14ac:dyDescent="0.25"/>
    <row r="117" s="150" customFormat="1" hidden="1" x14ac:dyDescent="0.25"/>
    <row r="118" s="150" customFormat="1" hidden="1" x14ac:dyDescent="0.25"/>
    <row r="119" s="150" customFormat="1" hidden="1" x14ac:dyDescent="0.25"/>
    <row r="120" s="150" customFormat="1" hidden="1" x14ac:dyDescent="0.25"/>
    <row r="121" s="150" customFormat="1" hidden="1" x14ac:dyDescent="0.25"/>
    <row r="122" s="150" customFormat="1" hidden="1" x14ac:dyDescent="0.25"/>
    <row r="123" s="150" customFormat="1" hidden="1" x14ac:dyDescent="0.25"/>
    <row r="124" s="150" customFormat="1" hidden="1" x14ac:dyDescent="0.25"/>
    <row r="125" s="150" customFormat="1" hidden="1" x14ac:dyDescent="0.25"/>
    <row r="126" s="150" customFormat="1" hidden="1" x14ac:dyDescent="0.25"/>
    <row r="127" s="150" customFormat="1" hidden="1" x14ac:dyDescent="0.25"/>
    <row r="128" s="150" customFormat="1" hidden="1" x14ac:dyDescent="0.25"/>
    <row r="129" s="150" customFormat="1" hidden="1" x14ac:dyDescent="0.25"/>
    <row r="130" s="150" customFormat="1" hidden="1" x14ac:dyDescent="0.25"/>
    <row r="131" s="150" customFormat="1" hidden="1" x14ac:dyDescent="0.25"/>
    <row r="132" s="150" customFormat="1" hidden="1" x14ac:dyDescent="0.25"/>
    <row r="133" s="150" customFormat="1" hidden="1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Hjørring Vandselskab AS</v>
      </c>
      <c r="B1" s="164"/>
      <c r="C1" s="164"/>
      <c r="D1" s="164"/>
      <c r="E1" s="164"/>
    </row>
    <row r="2" spans="1:5" x14ac:dyDescent="0.25">
      <c r="A2" s="1" t="str">
        <f>'1. Forside'!A2</f>
        <v>S040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1633046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1576513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investeringer'!F45</f>
        <v>687797.0199999999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-1833964.9600000002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4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Hjørring Vandselskab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S040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225</v>
      </c>
      <c r="C8" s="30">
        <v>2015</v>
      </c>
      <c r="D8" s="31">
        <v>20</v>
      </c>
      <c r="E8" s="32">
        <v>6000000</v>
      </c>
      <c r="F8" s="45">
        <f>E8/D8</f>
        <v>300000</v>
      </c>
      <c r="G8" s="35" t="s">
        <v>0</v>
      </c>
      <c r="H8" s="26"/>
    </row>
    <row r="9" spans="1:8" s="150" customFormat="1" x14ac:dyDescent="0.25">
      <c r="A9" s="26"/>
      <c r="B9" s="29" t="s">
        <v>194</v>
      </c>
      <c r="C9" s="30">
        <v>2015</v>
      </c>
      <c r="D9" s="31">
        <v>75</v>
      </c>
      <c r="E9" s="32">
        <v>67945000</v>
      </c>
      <c r="F9" s="45">
        <f t="shared" ref="F9:F15" si="0">E9/D9</f>
        <v>905933.33333333337</v>
      </c>
      <c r="G9" s="35" t="s">
        <v>0</v>
      </c>
      <c r="H9" s="26"/>
    </row>
    <row r="10" spans="1:8" s="150" customFormat="1" x14ac:dyDescent="0.25">
      <c r="A10" s="26"/>
      <c r="B10" s="29" t="s">
        <v>188</v>
      </c>
      <c r="C10" s="30">
        <v>2015</v>
      </c>
      <c r="D10" s="31">
        <v>5</v>
      </c>
      <c r="E10" s="32">
        <v>1252900</v>
      </c>
      <c r="F10" s="45">
        <f t="shared" si="0"/>
        <v>250580</v>
      </c>
      <c r="G10" s="35" t="s">
        <v>0</v>
      </c>
      <c r="H10" s="26"/>
    </row>
    <row r="11" spans="1:8" s="150" customFormat="1" x14ac:dyDescent="0.25">
      <c r="A11" s="26"/>
      <c r="B11" s="29" t="s">
        <v>226</v>
      </c>
      <c r="C11" s="30">
        <v>2015</v>
      </c>
      <c r="D11" s="31">
        <v>5</v>
      </c>
      <c r="E11" s="32">
        <v>600000</v>
      </c>
      <c r="F11" s="45">
        <f t="shared" si="0"/>
        <v>120000</v>
      </c>
      <c r="G11" s="35" t="s">
        <v>0</v>
      </c>
      <c r="H11" s="26"/>
    </row>
    <row r="12" spans="1:8" s="150" customFormat="1" x14ac:dyDescent="0.25">
      <c r="A12" s="26"/>
      <c r="B12" s="29" t="s">
        <v>225</v>
      </c>
      <c r="C12" s="30">
        <v>2016</v>
      </c>
      <c r="D12" s="31">
        <v>20</v>
      </c>
      <c r="E12" s="32">
        <v>5000000</v>
      </c>
      <c r="F12" s="45">
        <f t="shared" si="0"/>
        <v>250000</v>
      </c>
      <c r="G12" s="35" t="s">
        <v>0</v>
      </c>
      <c r="H12" s="26"/>
    </row>
    <row r="13" spans="1:8" s="150" customFormat="1" x14ac:dyDescent="0.25">
      <c r="A13" s="26"/>
      <c r="B13" s="29" t="s">
        <v>194</v>
      </c>
      <c r="C13" s="30">
        <v>2016</v>
      </c>
      <c r="D13" s="31">
        <v>75</v>
      </c>
      <c r="E13" s="32">
        <v>60500000</v>
      </c>
      <c r="F13" s="45">
        <f t="shared" si="0"/>
        <v>806666.66666666663</v>
      </c>
      <c r="G13" s="35" t="s">
        <v>0</v>
      </c>
      <c r="H13" s="26"/>
    </row>
    <row r="14" spans="1:8" s="150" customFormat="1" x14ac:dyDescent="0.25">
      <c r="A14" s="26"/>
      <c r="B14" s="29" t="s">
        <v>188</v>
      </c>
      <c r="C14" s="30">
        <v>2016</v>
      </c>
      <c r="D14" s="31">
        <v>5</v>
      </c>
      <c r="E14" s="32">
        <v>1000000</v>
      </c>
      <c r="F14" s="45">
        <f t="shared" si="0"/>
        <v>200000</v>
      </c>
      <c r="G14" s="35" t="s">
        <v>0</v>
      </c>
      <c r="H14" s="26"/>
    </row>
    <row r="15" spans="1:8" s="150" customFormat="1" x14ac:dyDescent="0.25">
      <c r="A15" s="26"/>
      <c r="B15" s="29" t="s">
        <v>226</v>
      </c>
      <c r="C15" s="30">
        <v>2016</v>
      </c>
      <c r="D15" s="31">
        <v>5</v>
      </c>
      <c r="E15" s="32">
        <v>500000</v>
      </c>
      <c r="F15" s="45">
        <f t="shared" si="0"/>
        <v>100000</v>
      </c>
      <c r="G15" s="35" t="s">
        <v>0</v>
      </c>
      <c r="H15" s="26"/>
    </row>
    <row r="16" spans="1:8" s="150" customFormat="1" x14ac:dyDescent="0.25">
      <c r="A16" s="26"/>
      <c r="B16" s="109" t="s">
        <v>73</v>
      </c>
      <c r="C16" s="167"/>
      <c r="D16" s="168"/>
      <c r="E16" s="169"/>
      <c r="F16" s="46">
        <f>SUMIF(C8:C15,"2015",F8:F15)</f>
        <v>1576513.3333333335</v>
      </c>
      <c r="G16" s="47" t="s">
        <v>0</v>
      </c>
      <c r="H16" s="26"/>
    </row>
    <row r="17" spans="1:8" s="150" customFormat="1" x14ac:dyDescent="0.25">
      <c r="A17" s="26"/>
      <c r="B17" s="107" t="s">
        <v>134</v>
      </c>
      <c r="C17" s="170"/>
      <c r="D17" s="171"/>
      <c r="E17" s="172"/>
      <c r="F17" s="46">
        <f>SUMIF(C8:C15,"2016",F8:F15)</f>
        <v>1356666.6666666665</v>
      </c>
      <c r="G17" s="47" t="s">
        <v>0</v>
      </c>
      <c r="H17" s="26"/>
    </row>
    <row r="18" spans="1:8" s="150" customFormat="1" x14ac:dyDescent="0.25">
      <c r="A18" s="26"/>
      <c r="B18" s="50" t="s">
        <v>36</v>
      </c>
      <c r="C18" s="173"/>
      <c r="D18" s="174"/>
      <c r="E18" s="174"/>
      <c r="F18" s="48">
        <f>F16+F17</f>
        <v>2933180</v>
      </c>
      <c r="G18" s="49" t="s">
        <v>0</v>
      </c>
      <c r="H18" s="26"/>
    </row>
    <row r="19" spans="1:8" s="150" customFormat="1" x14ac:dyDescent="0.25">
      <c r="A19" s="26"/>
      <c r="B19" s="26"/>
      <c r="C19" s="166"/>
      <c r="D19" s="26"/>
      <c r="E19" s="26"/>
      <c r="F19" s="26"/>
      <c r="G19" s="26"/>
      <c r="H19" s="26"/>
    </row>
    <row r="20" spans="1:8" s="150" customFormat="1" x14ac:dyDescent="0.25">
      <c r="A20" s="26"/>
      <c r="B20" s="26"/>
      <c r="C20" s="166"/>
      <c r="D20" s="26"/>
      <c r="E20" s="26"/>
      <c r="F20" s="26"/>
      <c r="G20" s="26"/>
      <c r="H20" s="26"/>
    </row>
    <row r="21" spans="1:8" s="150" customFormat="1" x14ac:dyDescent="0.25">
      <c r="A21" s="26"/>
      <c r="B21" s="26"/>
      <c r="C21" s="166"/>
      <c r="D21" s="26"/>
      <c r="E21" s="26"/>
      <c r="F21" s="175"/>
      <c r="G21" s="175"/>
      <c r="H21" s="26"/>
    </row>
    <row r="22" spans="1:8" s="150" customFormat="1" hidden="1" x14ac:dyDescent="0.25">
      <c r="C22" s="176"/>
    </row>
    <row r="23" spans="1:8" s="150" customFormat="1" hidden="1" x14ac:dyDescent="0.25">
      <c r="C23" s="176"/>
    </row>
    <row r="24" spans="1:8" s="150" customFormat="1" hidden="1" x14ac:dyDescent="0.25">
      <c r="C24" s="176"/>
    </row>
    <row r="25" spans="1:8" s="150" customFormat="1" hidden="1" x14ac:dyDescent="0.25">
      <c r="C25" s="176"/>
    </row>
    <row r="26" spans="1:8" s="150" customFormat="1" hidden="1" x14ac:dyDescent="0.25">
      <c r="C26" s="176"/>
    </row>
    <row r="27" spans="1:8" s="150" customFormat="1" hidden="1" x14ac:dyDescent="0.25">
      <c r="C27" s="176"/>
    </row>
    <row r="28" spans="1:8" s="150" customFormat="1" hidden="1" x14ac:dyDescent="0.25">
      <c r="C28" s="176"/>
    </row>
    <row r="29" spans="1:8" s="150" customFormat="1" hidden="1" x14ac:dyDescent="0.25">
      <c r="C29" s="176"/>
    </row>
    <row r="30" spans="1:8" s="150" customFormat="1" hidden="1" x14ac:dyDescent="0.25">
      <c r="C30" s="176"/>
    </row>
    <row r="31" spans="1:8" s="150" customFormat="1" hidden="1" x14ac:dyDescent="0.25">
      <c r="C31" s="176"/>
    </row>
    <row r="32" spans="1:8" s="150" customFormat="1" hidden="1" x14ac:dyDescent="0.25">
      <c r="C32" s="176"/>
    </row>
    <row r="33" spans="3:3" s="150" customFormat="1" hidden="1" x14ac:dyDescent="0.25">
      <c r="C33" s="176"/>
    </row>
    <row r="34" spans="3:3" s="150" customFormat="1" hidden="1" x14ac:dyDescent="0.25">
      <c r="C34" s="176"/>
    </row>
    <row r="35" spans="3:3" s="150" customFormat="1" hidden="1" x14ac:dyDescent="0.25">
      <c r="C35" s="176"/>
    </row>
    <row r="36" spans="3:3" s="150" customFormat="1" hidden="1" x14ac:dyDescent="0.25">
      <c r="C36" s="176"/>
    </row>
    <row r="37" spans="3:3" s="150" customFormat="1" hidden="1" x14ac:dyDescent="0.25">
      <c r="C37" s="176"/>
    </row>
    <row r="38" spans="3:3" s="150" customFormat="1" hidden="1" x14ac:dyDescent="0.25">
      <c r="C38" s="176"/>
    </row>
    <row r="39" spans="3:3" s="150" customFormat="1" hidden="1" x14ac:dyDescent="0.25">
      <c r="C39" s="176"/>
    </row>
    <row r="40" spans="3:3" s="150" customFormat="1" hidden="1" x14ac:dyDescent="0.25">
      <c r="C40" s="176"/>
    </row>
    <row r="41" spans="3:3" s="150" customFormat="1" hidden="1" x14ac:dyDescent="0.25">
      <c r="C41" s="176"/>
    </row>
    <row r="42" spans="3:3" s="150" customFormat="1" ht="12" hidden="1" customHeight="1" x14ac:dyDescent="0.25">
      <c r="C42" s="176"/>
    </row>
    <row r="43" spans="3:3" s="150" customFormat="1" hidden="1" x14ac:dyDescent="0.25">
      <c r="C43" s="176"/>
    </row>
    <row r="44" spans="3:3" s="150" customFormat="1" hidden="1" x14ac:dyDescent="0.25">
      <c r="C44" s="176"/>
    </row>
    <row r="45" spans="3:3" s="150" customFormat="1" hidden="1" x14ac:dyDescent="0.25">
      <c r="C45" s="176"/>
    </row>
    <row r="46" spans="3:3" s="150" customFormat="1" hidden="1" x14ac:dyDescent="0.25">
      <c r="C46" s="176"/>
    </row>
    <row r="47" spans="3:3" s="150" customFormat="1" hidden="1" x14ac:dyDescent="0.25">
      <c r="C47" s="176"/>
    </row>
    <row r="48" spans="3:3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Hjørring Vandselskab AS</v>
      </c>
      <c r="B1" s="56"/>
      <c r="C1" s="56"/>
      <c r="D1" s="178"/>
      <c r="E1" s="56"/>
    </row>
    <row r="2" spans="1:5" x14ac:dyDescent="0.25">
      <c r="A2" s="222" t="str">
        <f>'1. Forside'!A2</f>
        <v>S040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17000</v>
      </c>
      <c r="D7" s="182" t="s">
        <v>0</v>
      </c>
      <c r="E7" s="56"/>
    </row>
    <row r="8" spans="1:5" x14ac:dyDescent="0.25">
      <c r="A8" s="56"/>
      <c r="B8" s="207" t="s">
        <v>227</v>
      </c>
      <c r="C8" s="51">
        <v>445000</v>
      </c>
      <c r="D8" s="182" t="s">
        <v>0</v>
      </c>
      <c r="E8" s="56"/>
    </row>
    <row r="9" spans="1:5" x14ac:dyDescent="0.25">
      <c r="A9" s="56"/>
      <c r="B9" s="207" t="s">
        <v>228</v>
      </c>
      <c r="C9" s="51">
        <v>3753000</v>
      </c>
      <c r="D9" s="182" t="s">
        <v>0</v>
      </c>
      <c r="E9" s="56"/>
    </row>
    <row r="10" spans="1:5" x14ac:dyDescent="0.25">
      <c r="A10" s="56"/>
      <c r="B10" s="207" t="s">
        <v>229</v>
      </c>
      <c r="C10" s="51">
        <v>1878000</v>
      </c>
      <c r="D10" s="182" t="s">
        <v>0</v>
      </c>
      <c r="E10" s="56"/>
    </row>
    <row r="11" spans="1:5" x14ac:dyDescent="0.25">
      <c r="A11" s="56"/>
      <c r="B11" s="54" t="s">
        <v>35</v>
      </c>
      <c r="C11" s="55">
        <f>SUM(C7:C10)</f>
        <v>6093000</v>
      </c>
      <c r="D11" s="54" t="s">
        <v>0</v>
      </c>
      <c r="E11" s="56"/>
    </row>
    <row r="12" spans="1:5" x14ac:dyDescent="0.25">
      <c r="A12" s="56"/>
      <c r="B12" s="56"/>
      <c r="C12" s="56"/>
      <c r="D12" s="178"/>
      <c r="E12" s="56"/>
    </row>
    <row r="13" spans="1:5" x14ac:dyDescent="0.25">
      <c r="A13" s="56"/>
      <c r="B13" s="56"/>
      <c r="C13" s="56"/>
      <c r="D13" s="178"/>
      <c r="E13" s="56"/>
    </row>
    <row r="14" spans="1:5" ht="38.25" customHeight="1" x14ac:dyDescent="0.25">
      <c r="A14" s="56"/>
      <c r="B14" s="266" t="s">
        <v>145</v>
      </c>
      <c r="C14" s="267"/>
      <c r="D14" s="268"/>
      <c r="E14" s="56"/>
    </row>
    <row r="15" spans="1:5" x14ac:dyDescent="0.25">
      <c r="A15" s="56"/>
      <c r="B15" s="53" t="s">
        <v>71</v>
      </c>
      <c r="C15" s="51">
        <v>160000</v>
      </c>
      <c r="D15" s="182" t="s">
        <v>0</v>
      </c>
      <c r="E15" s="56"/>
    </row>
    <row r="16" spans="1:5" x14ac:dyDescent="0.25">
      <c r="A16" s="56"/>
      <c r="B16" s="53" t="s">
        <v>14</v>
      </c>
      <c r="C16" s="51">
        <v>21500</v>
      </c>
      <c r="D16" s="182" t="s">
        <v>0</v>
      </c>
      <c r="E16" s="56"/>
    </row>
    <row r="17" spans="1:5" x14ac:dyDescent="0.25">
      <c r="A17" s="56"/>
      <c r="B17" s="54" t="s">
        <v>35</v>
      </c>
      <c r="C17" s="55">
        <f>SUM(C15:C16)</f>
        <v>181500</v>
      </c>
      <c r="D17" s="54" t="s">
        <v>0</v>
      </c>
      <c r="E17" s="56"/>
    </row>
    <row r="18" spans="1:5" x14ac:dyDescent="0.25">
      <c r="A18" s="56"/>
      <c r="B18" s="56"/>
      <c r="C18" s="183"/>
      <c r="D18" s="184"/>
      <c r="E18" s="56"/>
    </row>
    <row r="19" spans="1:5" x14ac:dyDescent="0.25">
      <c r="A19" s="56"/>
      <c r="B19" s="56"/>
      <c r="C19" s="183"/>
      <c r="D19" s="184"/>
      <c r="E19" s="56"/>
    </row>
    <row r="20" spans="1:5" ht="42" customHeight="1" x14ac:dyDescent="0.25">
      <c r="A20" s="56"/>
      <c r="B20" s="269" t="s">
        <v>146</v>
      </c>
      <c r="C20" s="270"/>
      <c r="D20" s="271"/>
      <c r="E20" s="56"/>
    </row>
    <row r="21" spans="1:5" x14ac:dyDescent="0.25">
      <c r="A21" s="56"/>
      <c r="B21" s="108" t="s">
        <v>147</v>
      </c>
      <c r="C21" s="19">
        <v>5329003</v>
      </c>
      <c r="D21" s="58" t="s">
        <v>0</v>
      </c>
      <c r="E21" s="56"/>
    </row>
    <row r="22" spans="1:5" x14ac:dyDescent="0.25">
      <c r="A22" s="56"/>
      <c r="B22" s="108" t="s">
        <v>148</v>
      </c>
      <c r="C22" s="40">
        <v>2096500</v>
      </c>
      <c r="D22" s="58" t="s">
        <v>0</v>
      </c>
      <c r="E22" s="56"/>
    </row>
    <row r="23" spans="1:5" x14ac:dyDescent="0.25">
      <c r="A23" s="56"/>
      <c r="B23" s="28" t="s">
        <v>149</v>
      </c>
      <c r="C23" s="55">
        <f>C21-C22</f>
        <v>3232503</v>
      </c>
      <c r="D23" s="28" t="s">
        <v>0</v>
      </c>
      <c r="E23" s="56"/>
    </row>
    <row r="24" spans="1:5" x14ac:dyDescent="0.25">
      <c r="A24" s="56"/>
      <c r="B24" s="56"/>
      <c r="C24" s="56"/>
      <c r="D24" s="178"/>
      <c r="E24" s="56"/>
    </row>
    <row r="25" spans="1:5" x14ac:dyDescent="0.25">
      <c r="A25" s="56"/>
      <c r="B25" s="56"/>
      <c r="C25" s="56"/>
      <c r="D25" s="178"/>
      <c r="E25" s="56"/>
    </row>
    <row r="26" spans="1:5" x14ac:dyDescent="0.25">
      <c r="A26" s="56"/>
      <c r="B26" s="56"/>
      <c r="C26" s="56"/>
      <c r="D26" s="178"/>
      <c r="E26" s="56"/>
    </row>
    <row r="27" spans="1:5" hidden="1" x14ac:dyDescent="0.25"/>
    <row r="28" spans="1:5" hidden="1" x14ac:dyDescent="0.25"/>
    <row r="29" spans="1:5" hidden="1" x14ac:dyDescent="0.25"/>
    <row r="30" spans="1:5" hidden="1" x14ac:dyDescent="0.25">
      <c r="A30" s="186"/>
      <c r="B30" s="186"/>
      <c r="C30" s="186"/>
      <c r="D30" s="187"/>
      <c r="E30" s="186"/>
    </row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>
      <c r="A34" s="186"/>
      <c r="B34" s="186"/>
      <c r="C34" s="186"/>
      <c r="D34" s="187"/>
      <c r="E34" s="186"/>
    </row>
    <row r="35" spans="1:5" hidden="1" x14ac:dyDescent="0.25"/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x14ac:dyDescent="0.25">
      <c r="A45" s="219"/>
      <c r="B45" s="219"/>
      <c r="C45" s="219"/>
      <c r="D45" s="220"/>
      <c r="E45" s="219"/>
    </row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spans="1:5" x14ac:dyDescent="0.25">
      <c r="A49" s="219"/>
      <c r="B49" s="219"/>
      <c r="C49" s="219"/>
      <c r="D49" s="220"/>
      <c r="E49" s="219"/>
    </row>
    <row r="50" spans="1:5" hidden="1" x14ac:dyDescent="0.25"/>
  </sheetData>
  <sheetProtection password="C6ED" sheet="1" objects="1" scenarios="1"/>
  <mergeCells count="3">
    <mergeCell ref="B4:D4"/>
    <mergeCell ref="B14:D14"/>
    <mergeCell ref="B20:D20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2015-05-08T11:51:55Z</cp:lastPrinted>
  <dcterms:created xsi:type="dcterms:W3CDTF">2014-01-17T08:54:17Z</dcterms:created>
  <dcterms:modified xsi:type="dcterms:W3CDTF">2015-09-28T11:18:37Z</dcterms:modified>
</cp:coreProperties>
</file>