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735"/>
  </bookViews>
  <sheets>
    <sheet name="EAA-beregning" sheetId="5" r:id="rId1"/>
    <sheet name="Anlægs- og driftsomkostninger" sheetId="4" r:id="rId2"/>
    <sheet name="Fordelingnøgle" sheetId="6" r:id="rId3"/>
  </sheets>
  <calcPr calcId="145621"/>
</workbook>
</file>

<file path=xl/calcChain.xml><?xml version="1.0" encoding="utf-8"?>
<calcChain xmlns="http://schemas.openxmlformats.org/spreadsheetml/2006/main">
  <c r="B8" i="6" l="1"/>
  <c r="C26" i="5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F19" i="5"/>
  <c r="C19" i="5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C21" i="4"/>
  <c r="C7" i="6" l="1"/>
  <c r="B44" i="4" s="1"/>
  <c r="C6" i="6"/>
  <c r="B43" i="4" s="1"/>
  <c r="C2" i="6"/>
  <c r="C5" i="6"/>
  <c r="B42" i="4" s="1"/>
  <c r="AY42" i="4" s="1"/>
  <c r="C4" i="6"/>
  <c r="B41" i="4" s="1"/>
  <c r="C3" i="6"/>
  <c r="B40" i="4" s="1"/>
  <c r="O40" i="4" s="1"/>
  <c r="Z42" i="4"/>
  <c r="AD42" i="4"/>
  <c r="AL42" i="4"/>
  <c r="W40" i="4"/>
  <c r="AM40" i="4"/>
  <c r="R41" i="4"/>
  <c r="V41" i="4"/>
  <c r="AH41" i="4"/>
  <c r="AL41" i="4"/>
  <c r="AX41" i="4"/>
  <c r="M42" i="4"/>
  <c r="Q42" i="4"/>
  <c r="U42" i="4"/>
  <c r="Y42" i="4"/>
  <c r="AC42" i="4"/>
  <c r="AG42" i="4"/>
  <c r="AK42" i="4"/>
  <c r="AO42" i="4"/>
  <c r="AS42" i="4"/>
  <c r="AW42" i="4"/>
  <c r="T43" i="4"/>
  <c r="AJ43" i="4"/>
  <c r="AZ43" i="4"/>
  <c r="O44" i="4"/>
  <c r="S44" i="4"/>
  <c r="AE44" i="4"/>
  <c r="AI44" i="4"/>
  <c r="AU44" i="4"/>
  <c r="AY44" i="4"/>
  <c r="Z40" i="4"/>
  <c r="AP40" i="4"/>
  <c r="U41" i="4"/>
  <c r="Y41" i="4"/>
  <c r="AK41" i="4"/>
  <c r="AO41" i="4"/>
  <c r="P42" i="4"/>
  <c r="T42" i="4"/>
  <c r="X42" i="4"/>
  <c r="AB42" i="4"/>
  <c r="AF42" i="4"/>
  <c r="AJ42" i="4"/>
  <c r="AN42" i="4"/>
  <c r="AR42" i="4"/>
  <c r="AV42" i="4"/>
  <c r="AZ42" i="4"/>
  <c r="W43" i="4"/>
  <c r="AM43" i="4"/>
  <c r="R44" i="4"/>
  <c r="V44" i="4"/>
  <c r="AH44" i="4"/>
  <c r="AL44" i="4"/>
  <c r="AX44" i="4"/>
  <c r="N42" i="4"/>
  <c r="V42" i="4"/>
  <c r="AH42" i="4"/>
  <c r="AP42" i="4"/>
  <c r="AX42" i="4"/>
  <c r="Y40" i="4"/>
  <c r="AO40" i="4"/>
  <c r="X41" i="4"/>
  <c r="AB41" i="4"/>
  <c r="AN41" i="4"/>
  <c r="AR41" i="4"/>
  <c r="O42" i="4"/>
  <c r="S42" i="4"/>
  <c r="W42" i="4"/>
  <c r="AA42" i="4"/>
  <c r="AE42" i="4"/>
  <c r="AI42" i="4"/>
  <c r="AM42" i="4"/>
  <c r="AQ42" i="4"/>
  <c r="AU42" i="4"/>
  <c r="R43" i="4"/>
  <c r="AH43" i="4"/>
  <c r="Q44" i="4"/>
  <c r="U44" i="4"/>
  <c r="AG44" i="4"/>
  <c r="AK44" i="4"/>
  <c r="C21" i="5"/>
  <c r="AX43" i="4" l="1"/>
  <c r="AO43" i="4"/>
  <c r="Y43" i="4"/>
  <c r="AG43" i="4"/>
  <c r="M43" i="4"/>
  <c r="AW43" i="4"/>
  <c r="AC43" i="4"/>
  <c r="U43" i="4"/>
  <c r="AS43" i="4"/>
  <c r="Q43" i="4"/>
  <c r="AK43" i="4"/>
  <c r="N43" i="4"/>
  <c r="U40" i="4"/>
  <c r="AI43" i="4"/>
  <c r="AL40" i="4"/>
  <c r="AF43" i="4"/>
  <c r="P43" i="4"/>
  <c r="AI40" i="4"/>
  <c r="AW44" i="4"/>
  <c r="AN44" i="4"/>
  <c r="X44" i="4"/>
  <c r="T44" i="4"/>
  <c r="AV44" i="4"/>
  <c r="AB44" i="4"/>
  <c r="AR44" i="4"/>
  <c r="P44" i="4"/>
  <c r="AZ44" i="4"/>
  <c r="AJ44" i="4"/>
  <c r="AF44" i="4"/>
  <c r="AS44" i="4"/>
  <c r="M44" i="4"/>
  <c r="AP43" i="4"/>
  <c r="AJ41" i="4"/>
  <c r="T41" i="4"/>
  <c r="AG40" i="4"/>
  <c r="Q40" i="4"/>
  <c r="AT44" i="4"/>
  <c r="AD44" i="4"/>
  <c r="N44" i="4"/>
  <c r="AU43" i="4"/>
  <c r="AE43" i="4"/>
  <c r="O43" i="4"/>
  <c r="AW41" i="4"/>
  <c r="AG41" i="4"/>
  <c r="Q41" i="4"/>
  <c r="AX40" i="4"/>
  <c r="AH40" i="4"/>
  <c r="R40" i="4"/>
  <c r="AQ44" i="4"/>
  <c r="AA44" i="4"/>
  <c r="AR43" i="4"/>
  <c r="AB43" i="4"/>
  <c r="AT41" i="4"/>
  <c r="AD41" i="4"/>
  <c r="N41" i="4"/>
  <c r="AU40" i="4"/>
  <c r="AE40" i="4"/>
  <c r="AW40" i="4"/>
  <c r="AR40" i="4"/>
  <c r="X40" i="4"/>
  <c r="AV40" i="4"/>
  <c r="AB40" i="4"/>
  <c r="AN40" i="4"/>
  <c r="AJ40" i="4"/>
  <c r="AF40" i="4"/>
  <c r="T40" i="4"/>
  <c r="P40" i="4"/>
  <c r="AZ40" i="4"/>
  <c r="AT43" i="4"/>
  <c r="AD43" i="4"/>
  <c r="AK40" i="4"/>
  <c r="AY43" i="4"/>
  <c r="S43" i="4"/>
  <c r="V40" i="4"/>
  <c r="AV43" i="4"/>
  <c r="AY40" i="4"/>
  <c r="S40" i="4"/>
  <c r="AZ41" i="4"/>
  <c r="AQ41" i="4"/>
  <c r="AA41" i="4"/>
  <c r="AM41" i="4"/>
  <c r="S41" i="4"/>
  <c r="AI41" i="4"/>
  <c r="O41" i="4"/>
  <c r="AE41" i="4"/>
  <c r="W41" i="4"/>
  <c r="AY41" i="4"/>
  <c r="AU41" i="4"/>
  <c r="AC44" i="4"/>
  <c r="Z43" i="4"/>
  <c r="AO44" i="4"/>
  <c r="Y44" i="4"/>
  <c r="AL43" i="4"/>
  <c r="V43" i="4"/>
  <c r="AV41" i="4"/>
  <c r="AF41" i="4"/>
  <c r="P41" i="4"/>
  <c r="AS40" i="4"/>
  <c r="AC40" i="4"/>
  <c r="M40" i="4"/>
  <c r="AP44" i="4"/>
  <c r="Z44" i="4"/>
  <c r="AQ43" i="4"/>
  <c r="AA43" i="4"/>
  <c r="AS41" i="4"/>
  <c r="AC41" i="4"/>
  <c r="M41" i="4"/>
  <c r="AT40" i="4"/>
  <c r="AD40" i="4"/>
  <c r="N40" i="4"/>
  <c r="AM44" i="4"/>
  <c r="W44" i="4"/>
  <c r="AN43" i="4"/>
  <c r="X43" i="4"/>
  <c r="AP41" i="4"/>
  <c r="Z41" i="4"/>
  <c r="AQ40" i="4"/>
  <c r="AA40" i="4"/>
  <c r="AT42" i="4"/>
  <c r="R42" i="4"/>
  <c r="C8" i="6"/>
  <c r="B39" i="4"/>
  <c r="I27" i="5"/>
  <c r="E27" i="5"/>
  <c r="E28" i="5" s="1"/>
  <c r="B27" i="5"/>
  <c r="B28" i="5" s="1"/>
  <c r="J25" i="5"/>
  <c r="I25" i="5"/>
  <c r="C19" i="4"/>
  <c r="C38" i="4" s="1"/>
  <c r="D12" i="4"/>
  <c r="D19" i="4" s="1"/>
  <c r="D38" i="4" s="1"/>
  <c r="AX39" i="4" l="1"/>
  <c r="AS39" i="4"/>
  <c r="AC39" i="4"/>
  <c r="M39" i="4"/>
  <c r="AO39" i="4"/>
  <c r="Y39" i="4"/>
  <c r="U39" i="4"/>
  <c r="AK39" i="4"/>
  <c r="AW39" i="4"/>
  <c r="Q39" i="4"/>
  <c r="AG39" i="4"/>
  <c r="AB39" i="4"/>
  <c r="AR39" i="4"/>
  <c r="O39" i="4"/>
  <c r="AE39" i="4"/>
  <c r="AU39" i="4"/>
  <c r="Z39" i="4"/>
  <c r="AP39" i="4"/>
  <c r="AJ39" i="4"/>
  <c r="AM39" i="4"/>
  <c r="X39" i="4"/>
  <c r="AQ39" i="4"/>
  <c r="V39" i="4"/>
  <c r="P39" i="4"/>
  <c r="AF39" i="4"/>
  <c r="AV39" i="4"/>
  <c r="S39" i="4"/>
  <c r="AI39" i="4"/>
  <c r="AY39" i="4"/>
  <c r="N39" i="4"/>
  <c r="AD39" i="4"/>
  <c r="AT39" i="4"/>
  <c r="T39" i="4"/>
  <c r="AZ39" i="4"/>
  <c r="W39" i="4"/>
  <c r="R39" i="4"/>
  <c r="AH39" i="4"/>
  <c r="AN39" i="4"/>
  <c r="AA39" i="4"/>
  <c r="AL39" i="4"/>
  <c r="E12" i="4"/>
  <c r="E19" i="4" s="1"/>
  <c r="E38" i="4" s="1"/>
  <c r="K25" i="5"/>
  <c r="L18" i="5"/>
  <c r="L25" i="5"/>
  <c r="I28" i="5"/>
  <c r="B29" i="5"/>
  <c r="E29" i="5"/>
  <c r="L19" i="5"/>
  <c r="F12" i="4"/>
  <c r="C24" i="4"/>
  <c r="C23" i="4" l="1"/>
  <c r="D23" i="4" s="1"/>
  <c r="E23" i="4" s="1"/>
  <c r="F23" i="4" s="1"/>
  <c r="G23" i="4" s="1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C9" i="4"/>
  <c r="C26" i="4" s="1"/>
  <c r="D26" i="4" s="1"/>
  <c r="C27" i="4"/>
  <c r="D27" i="4" s="1"/>
  <c r="E27" i="4" s="1"/>
  <c r="F27" i="4" s="1"/>
  <c r="G27" i="4" s="1"/>
  <c r="H27" i="4" s="1"/>
  <c r="I27" i="4" s="1"/>
  <c r="J27" i="4" s="1"/>
  <c r="K27" i="4" s="1"/>
  <c r="L27" i="4" s="1"/>
  <c r="M27" i="4" s="1"/>
  <c r="N27" i="4" s="1"/>
  <c r="O27" i="4" s="1"/>
  <c r="P27" i="4" s="1"/>
  <c r="Q27" i="4" s="1"/>
  <c r="R27" i="4" s="1"/>
  <c r="S27" i="4" s="1"/>
  <c r="T27" i="4" s="1"/>
  <c r="U27" i="4" s="1"/>
  <c r="V27" i="4" s="1"/>
  <c r="W27" i="4" s="1"/>
  <c r="X27" i="4" s="1"/>
  <c r="Y27" i="4" s="1"/>
  <c r="Z27" i="4" s="1"/>
  <c r="AA27" i="4" s="1"/>
  <c r="AB27" i="4" s="1"/>
  <c r="E30" i="5"/>
  <c r="B30" i="5"/>
  <c r="I29" i="5"/>
  <c r="F19" i="4"/>
  <c r="F38" i="4" s="1"/>
  <c r="G12" i="4"/>
  <c r="D24" i="4"/>
  <c r="AB30" i="4" l="1"/>
  <c r="AC27" i="4"/>
  <c r="D14" i="4"/>
  <c r="C15" i="4"/>
  <c r="C16" i="4" s="1"/>
  <c r="C29" i="4"/>
  <c r="D29" i="4"/>
  <c r="E26" i="4"/>
  <c r="C30" i="4"/>
  <c r="I26" i="5"/>
  <c r="B31" i="5"/>
  <c r="I30" i="5"/>
  <c r="E31" i="5"/>
  <c r="D30" i="4"/>
  <c r="E24" i="4"/>
  <c r="G19" i="4"/>
  <c r="G38" i="4" s="1"/>
  <c r="H12" i="4"/>
  <c r="D15" i="4" l="1"/>
  <c r="D16" i="4" s="1"/>
  <c r="E14" i="4"/>
  <c r="F14" i="4" s="1"/>
  <c r="G14" i="4" s="1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R14" i="4" s="1"/>
  <c r="S14" i="4" s="1"/>
  <c r="T14" i="4" s="1"/>
  <c r="U14" i="4" s="1"/>
  <c r="V14" i="4" s="1"/>
  <c r="W14" i="4" s="1"/>
  <c r="X14" i="4" s="1"/>
  <c r="Y14" i="4" s="1"/>
  <c r="Z14" i="4" s="1"/>
  <c r="AA14" i="4" s="1"/>
  <c r="AB14" i="4" s="1"/>
  <c r="AC14" i="4" s="1"/>
  <c r="AD14" i="4" s="1"/>
  <c r="AE14" i="4" s="1"/>
  <c r="AF14" i="4" s="1"/>
  <c r="AG14" i="4" s="1"/>
  <c r="AH14" i="4" s="1"/>
  <c r="AI14" i="4" s="1"/>
  <c r="AJ14" i="4" s="1"/>
  <c r="AK14" i="4" s="1"/>
  <c r="AL14" i="4" s="1"/>
  <c r="AM14" i="4" s="1"/>
  <c r="AN14" i="4" s="1"/>
  <c r="AO14" i="4" s="1"/>
  <c r="AP14" i="4" s="1"/>
  <c r="AQ14" i="4" s="1"/>
  <c r="AR14" i="4" s="1"/>
  <c r="AS14" i="4" s="1"/>
  <c r="AT14" i="4" s="1"/>
  <c r="AU14" i="4" s="1"/>
  <c r="AV14" i="4" s="1"/>
  <c r="AW14" i="4" s="1"/>
  <c r="AX14" i="4" s="1"/>
  <c r="AY14" i="4" s="1"/>
  <c r="AZ14" i="4" s="1"/>
  <c r="D42" i="4"/>
  <c r="D43" i="4"/>
  <c r="D41" i="4"/>
  <c r="D44" i="4"/>
  <c r="D40" i="4"/>
  <c r="D39" i="4"/>
  <c r="AD27" i="4"/>
  <c r="AC30" i="4"/>
  <c r="G27" i="5"/>
  <c r="D50" i="4"/>
  <c r="D53" i="4"/>
  <c r="D51" i="4"/>
  <c r="D49" i="4"/>
  <c r="D52" i="4"/>
  <c r="D48" i="4"/>
  <c r="C42" i="4"/>
  <c r="C41" i="4"/>
  <c r="C44" i="4"/>
  <c r="C40" i="4"/>
  <c r="C43" i="4"/>
  <c r="C39" i="4"/>
  <c r="AB50" i="4"/>
  <c r="AB52" i="4"/>
  <c r="AB51" i="4"/>
  <c r="AB53" i="4"/>
  <c r="AB48" i="4"/>
  <c r="AB33" i="4"/>
  <c r="AB49" i="4"/>
  <c r="G51" i="5"/>
  <c r="G26" i="5"/>
  <c r="C52" i="4"/>
  <c r="C48" i="4"/>
  <c r="C51" i="4"/>
  <c r="C50" i="4"/>
  <c r="C49" i="4"/>
  <c r="C53" i="4"/>
  <c r="D33" i="4"/>
  <c r="F27" i="5"/>
  <c r="C33" i="4"/>
  <c r="F26" i="5"/>
  <c r="L26" i="5" s="1"/>
  <c r="E15" i="4"/>
  <c r="E16" i="4" s="1"/>
  <c r="F26" i="4"/>
  <c r="E29" i="4"/>
  <c r="J26" i="5"/>
  <c r="K26" i="5" s="1"/>
  <c r="E32" i="5"/>
  <c r="B32" i="5"/>
  <c r="I31" i="5"/>
  <c r="H19" i="4"/>
  <c r="H38" i="4" s="1"/>
  <c r="I12" i="4"/>
  <c r="F24" i="4"/>
  <c r="E30" i="4"/>
  <c r="G28" i="5" l="1"/>
  <c r="E53" i="4"/>
  <c r="E49" i="4"/>
  <c r="E48" i="4"/>
  <c r="E52" i="4"/>
  <c r="E50" i="4"/>
  <c r="E51" i="4"/>
  <c r="F28" i="5"/>
  <c r="L28" i="5" s="1"/>
  <c r="E41" i="4"/>
  <c r="E42" i="4"/>
  <c r="E44" i="4"/>
  <c r="E43" i="4"/>
  <c r="E40" i="4"/>
  <c r="E39" i="4"/>
  <c r="AE27" i="4"/>
  <c r="AD30" i="4"/>
  <c r="L27" i="5"/>
  <c r="AC53" i="4"/>
  <c r="AC49" i="4"/>
  <c r="AC51" i="4"/>
  <c r="AC33" i="4"/>
  <c r="AC52" i="4"/>
  <c r="AC50" i="4"/>
  <c r="AC48" i="4"/>
  <c r="G52" i="5"/>
  <c r="C34" i="4"/>
  <c r="D34" i="4"/>
  <c r="F15" i="4"/>
  <c r="F16" i="4" s="1"/>
  <c r="E33" i="4"/>
  <c r="F29" i="4"/>
  <c r="G26" i="4"/>
  <c r="J27" i="5"/>
  <c r="K27" i="5" s="1"/>
  <c r="B33" i="5"/>
  <c r="I32" i="5"/>
  <c r="E33" i="5"/>
  <c r="I19" i="4"/>
  <c r="I38" i="4" s="1"/>
  <c r="J12" i="4"/>
  <c r="F30" i="4"/>
  <c r="G24" i="4"/>
  <c r="G29" i="5" l="1"/>
  <c r="F52" i="4"/>
  <c r="F48" i="4"/>
  <c r="F53" i="4"/>
  <c r="F49" i="4"/>
  <c r="F50" i="4"/>
  <c r="F51" i="4"/>
  <c r="F29" i="5"/>
  <c r="L29" i="5" s="1"/>
  <c r="F44" i="4"/>
  <c r="F42" i="4"/>
  <c r="F41" i="4"/>
  <c r="F40" i="4"/>
  <c r="F43" i="4"/>
  <c r="F39" i="4"/>
  <c r="AF27" i="4"/>
  <c r="AE30" i="4"/>
  <c r="AD52" i="4"/>
  <c r="AD48" i="4"/>
  <c r="AD50" i="4"/>
  <c r="G53" i="5"/>
  <c r="AD51" i="4"/>
  <c r="AD33" i="4"/>
  <c r="AD53" i="4"/>
  <c r="AD49" i="4"/>
  <c r="E34" i="4"/>
  <c r="G15" i="4"/>
  <c r="G16" i="4" s="1"/>
  <c r="F33" i="4"/>
  <c r="G29" i="4"/>
  <c r="H26" i="4"/>
  <c r="J28" i="5"/>
  <c r="K28" i="5" s="1"/>
  <c r="E34" i="5"/>
  <c r="B34" i="5"/>
  <c r="I33" i="5"/>
  <c r="H24" i="4"/>
  <c r="G30" i="4"/>
  <c r="J19" i="4"/>
  <c r="J38" i="4" s="1"/>
  <c r="K12" i="4"/>
  <c r="AE51" i="4" l="1"/>
  <c r="AE53" i="4"/>
  <c r="AE50" i="4"/>
  <c r="G54" i="5"/>
  <c r="AE49" i="4"/>
  <c r="AE52" i="4"/>
  <c r="AE48" i="4"/>
  <c r="AE33" i="4"/>
  <c r="F30" i="5"/>
  <c r="G42" i="4"/>
  <c r="G40" i="4"/>
  <c r="G43" i="4"/>
  <c r="G44" i="4"/>
  <c r="G41" i="4"/>
  <c r="G39" i="4"/>
  <c r="AG27" i="4"/>
  <c r="AF30" i="4"/>
  <c r="G30" i="5"/>
  <c r="G51" i="4"/>
  <c r="G52" i="4"/>
  <c r="G53" i="4"/>
  <c r="G48" i="4"/>
  <c r="G50" i="4"/>
  <c r="G49" i="4"/>
  <c r="F34" i="4"/>
  <c r="L30" i="5"/>
  <c r="H15" i="4"/>
  <c r="H16" i="4" s="1"/>
  <c r="G33" i="4"/>
  <c r="I26" i="4"/>
  <c r="H29" i="4"/>
  <c r="J29" i="5"/>
  <c r="K29" i="5" s="1"/>
  <c r="B35" i="5"/>
  <c r="I34" i="5"/>
  <c r="E35" i="5"/>
  <c r="K19" i="4"/>
  <c r="K38" i="4" s="1"/>
  <c r="L12" i="4"/>
  <c r="H30" i="4"/>
  <c r="I24" i="4"/>
  <c r="F31" i="5" l="1"/>
  <c r="H41" i="4"/>
  <c r="H42" i="4"/>
  <c r="H40" i="4"/>
  <c r="H44" i="4"/>
  <c r="H43" i="4"/>
  <c r="H39" i="4"/>
  <c r="G31" i="5"/>
  <c r="H50" i="4"/>
  <c r="H51" i="4"/>
  <c r="H52" i="4"/>
  <c r="H48" i="4"/>
  <c r="H49" i="4"/>
  <c r="H53" i="4"/>
  <c r="AF50" i="4"/>
  <c r="AF53" i="4"/>
  <c r="AF48" i="4"/>
  <c r="AF52" i="4"/>
  <c r="AF49" i="4"/>
  <c r="AF33" i="4"/>
  <c r="AF51" i="4"/>
  <c r="G55" i="5"/>
  <c r="AH27" i="4"/>
  <c r="AG30" i="4"/>
  <c r="G34" i="4"/>
  <c r="L31" i="5"/>
  <c r="I15" i="4"/>
  <c r="I16" i="4" s="1"/>
  <c r="H33" i="4"/>
  <c r="I29" i="4"/>
  <c r="J26" i="4"/>
  <c r="J30" i="5"/>
  <c r="K30" i="5" s="1"/>
  <c r="E36" i="5"/>
  <c r="B36" i="5"/>
  <c r="I35" i="5"/>
  <c r="J24" i="4"/>
  <c r="I30" i="4"/>
  <c r="L19" i="4"/>
  <c r="L38" i="4" s="1"/>
  <c r="M12" i="4"/>
  <c r="F32" i="5" l="1"/>
  <c r="I42" i="4"/>
  <c r="I41" i="4"/>
  <c r="I40" i="4"/>
  <c r="I43" i="4"/>
  <c r="I44" i="4"/>
  <c r="I39" i="4"/>
  <c r="AI27" i="4"/>
  <c r="AH30" i="4"/>
  <c r="G32" i="5"/>
  <c r="I53" i="4"/>
  <c r="I49" i="4"/>
  <c r="I50" i="4"/>
  <c r="I51" i="4"/>
  <c r="I52" i="4"/>
  <c r="I48" i="4"/>
  <c r="AG53" i="4"/>
  <c r="AG49" i="4"/>
  <c r="AG52" i="4"/>
  <c r="AG51" i="4"/>
  <c r="AG48" i="4"/>
  <c r="AG33" i="4"/>
  <c r="G56" i="5"/>
  <c r="AG50" i="4"/>
  <c r="H34" i="4"/>
  <c r="L32" i="5"/>
  <c r="I33" i="4"/>
  <c r="J15" i="4"/>
  <c r="J16" i="4" s="1"/>
  <c r="K26" i="4"/>
  <c r="J29" i="4"/>
  <c r="J31" i="5"/>
  <c r="K31" i="5" s="1"/>
  <c r="B37" i="5"/>
  <c r="I36" i="5"/>
  <c r="E37" i="5"/>
  <c r="M19" i="4"/>
  <c r="M38" i="4" s="1"/>
  <c r="N12" i="4"/>
  <c r="J30" i="4"/>
  <c r="K24" i="4"/>
  <c r="F33" i="5" l="1"/>
  <c r="J42" i="4"/>
  <c r="J40" i="4"/>
  <c r="J41" i="4"/>
  <c r="J43" i="4"/>
  <c r="J44" i="4"/>
  <c r="J39" i="4"/>
  <c r="AJ27" i="4"/>
  <c r="AI30" i="4"/>
  <c r="G33" i="5"/>
  <c r="J52" i="4"/>
  <c r="J48" i="4"/>
  <c r="J49" i="4"/>
  <c r="J53" i="4"/>
  <c r="J50" i="4"/>
  <c r="J51" i="4"/>
  <c r="AH52" i="4"/>
  <c r="AH48" i="4"/>
  <c r="AH53" i="4"/>
  <c r="AH33" i="4"/>
  <c r="AH51" i="4"/>
  <c r="G57" i="5"/>
  <c r="AH49" i="4"/>
  <c r="AH50" i="4"/>
  <c r="I34" i="4"/>
  <c r="L33" i="5"/>
  <c r="J33" i="4"/>
  <c r="K15" i="4"/>
  <c r="K16" i="4" s="1"/>
  <c r="K29" i="4"/>
  <c r="L26" i="4"/>
  <c r="J32" i="5"/>
  <c r="K32" i="5" s="1"/>
  <c r="E38" i="5"/>
  <c r="B38" i="5"/>
  <c r="I37" i="5"/>
  <c r="L24" i="4"/>
  <c r="K30" i="4"/>
  <c r="N19" i="4"/>
  <c r="N38" i="4" s="1"/>
  <c r="O12" i="4"/>
  <c r="AI51" i="4" l="1"/>
  <c r="AI52" i="4"/>
  <c r="G58" i="5"/>
  <c r="AI50" i="4"/>
  <c r="AI49" i="4"/>
  <c r="AI53" i="4"/>
  <c r="AI48" i="4"/>
  <c r="AI33" i="4"/>
  <c r="F34" i="5"/>
  <c r="K42" i="4"/>
  <c r="K41" i="4"/>
  <c r="K43" i="4"/>
  <c r="K44" i="4"/>
  <c r="K40" i="4"/>
  <c r="K39" i="4"/>
  <c r="G34" i="5"/>
  <c r="K51" i="4"/>
  <c r="K53" i="4"/>
  <c r="K52" i="4"/>
  <c r="K49" i="4"/>
  <c r="K48" i="4"/>
  <c r="K50" i="4"/>
  <c r="AK27" i="4"/>
  <c r="AJ30" i="4"/>
  <c r="J34" i="4"/>
  <c r="L34" i="5"/>
  <c r="L15" i="4"/>
  <c r="L16" i="4" s="1"/>
  <c r="K33" i="4"/>
  <c r="M26" i="4"/>
  <c r="L29" i="4"/>
  <c r="J33" i="5"/>
  <c r="K33" i="5" s="1"/>
  <c r="B39" i="5"/>
  <c r="I38" i="5"/>
  <c r="E39" i="5"/>
  <c r="O19" i="4"/>
  <c r="O38" i="4" s="1"/>
  <c r="P12" i="4"/>
  <c r="L30" i="4"/>
  <c r="M24" i="4"/>
  <c r="F35" i="5" l="1"/>
  <c r="L42" i="4"/>
  <c r="L41" i="4"/>
  <c r="L44" i="4"/>
  <c r="L40" i="4"/>
  <c r="L43" i="4"/>
  <c r="L39" i="4"/>
  <c r="AL27" i="4"/>
  <c r="AK30" i="4"/>
  <c r="G35" i="5"/>
  <c r="L50" i="4"/>
  <c r="L52" i="4"/>
  <c r="L51" i="4"/>
  <c r="L53" i="4"/>
  <c r="L48" i="4"/>
  <c r="L49" i="4"/>
  <c r="AJ50" i="4"/>
  <c r="AJ53" i="4"/>
  <c r="AJ51" i="4"/>
  <c r="AJ49" i="4"/>
  <c r="AJ48" i="4"/>
  <c r="AJ52" i="4"/>
  <c r="AJ33" i="4"/>
  <c r="G59" i="5"/>
  <c r="K34" i="4"/>
  <c r="L35" i="5"/>
  <c r="M15" i="4"/>
  <c r="M16" i="4" s="1"/>
  <c r="L33" i="4"/>
  <c r="N26" i="4"/>
  <c r="J34" i="5"/>
  <c r="K34" i="5" s="1"/>
  <c r="E40" i="5"/>
  <c r="B40" i="5"/>
  <c r="I39" i="5"/>
  <c r="N24" i="4"/>
  <c r="M30" i="4"/>
  <c r="P19" i="4"/>
  <c r="P38" i="4" s="1"/>
  <c r="Q12" i="4"/>
  <c r="AM27" i="4" l="1"/>
  <c r="AL30" i="4"/>
  <c r="G36" i="5"/>
  <c r="M53" i="4"/>
  <c r="M49" i="4"/>
  <c r="M51" i="4"/>
  <c r="M52" i="4"/>
  <c r="M50" i="4"/>
  <c r="M48" i="4"/>
  <c r="AK53" i="4"/>
  <c r="AK49" i="4"/>
  <c r="AK52" i="4"/>
  <c r="AK50" i="4"/>
  <c r="AK48" i="4"/>
  <c r="AK51" i="4"/>
  <c r="G60" i="5"/>
  <c r="AK33" i="4"/>
  <c r="L34" i="4"/>
  <c r="L36" i="5"/>
  <c r="M33" i="4"/>
  <c r="N15" i="4"/>
  <c r="N16" i="4" s="1"/>
  <c r="O26" i="4"/>
  <c r="J35" i="5"/>
  <c r="K35" i="5" s="1"/>
  <c r="B41" i="5"/>
  <c r="I40" i="5"/>
  <c r="E41" i="5"/>
  <c r="Q19" i="4"/>
  <c r="Q38" i="4" s="1"/>
  <c r="R12" i="4"/>
  <c r="N30" i="4"/>
  <c r="O24" i="4"/>
  <c r="G37" i="5" l="1"/>
  <c r="N52" i="4"/>
  <c r="N48" i="4"/>
  <c r="N51" i="4"/>
  <c r="N50" i="4"/>
  <c r="N49" i="4"/>
  <c r="N53" i="4"/>
  <c r="AL52" i="4"/>
  <c r="AL48" i="4"/>
  <c r="AL53" i="4"/>
  <c r="AL51" i="4"/>
  <c r="AL49" i="4"/>
  <c r="G61" i="5"/>
  <c r="AL50" i="4"/>
  <c r="AL33" i="4"/>
  <c r="AN27" i="4"/>
  <c r="AM30" i="4"/>
  <c r="M34" i="4"/>
  <c r="L37" i="5"/>
  <c r="N33" i="4"/>
  <c r="O15" i="4"/>
  <c r="O16" i="4" s="1"/>
  <c r="P26" i="4"/>
  <c r="J36" i="5"/>
  <c r="K36" i="5" s="1"/>
  <c r="E42" i="5"/>
  <c r="B42" i="5"/>
  <c r="I41" i="5"/>
  <c r="P24" i="4"/>
  <c r="O30" i="4"/>
  <c r="R19" i="4"/>
  <c r="R38" i="4" s="1"/>
  <c r="S12" i="4"/>
  <c r="AM51" i="4" l="1"/>
  <c r="AM52" i="4"/>
  <c r="AM53" i="4"/>
  <c r="AM48" i="4"/>
  <c r="G62" i="5"/>
  <c r="AM50" i="4"/>
  <c r="AM49" i="4"/>
  <c r="AM33" i="4"/>
  <c r="G38" i="5"/>
  <c r="L38" i="5" s="1"/>
  <c r="O51" i="4"/>
  <c r="O53" i="4"/>
  <c r="O50" i="4"/>
  <c r="O49" i="4"/>
  <c r="O48" i="4"/>
  <c r="O52" i="4"/>
  <c r="AO27" i="4"/>
  <c r="AN30" i="4"/>
  <c r="N34" i="4"/>
  <c r="P15" i="4"/>
  <c r="P16" i="4" s="1"/>
  <c r="O33" i="4"/>
  <c r="Q26" i="4"/>
  <c r="J37" i="5"/>
  <c r="K37" i="5" s="1"/>
  <c r="B43" i="5"/>
  <c r="I42" i="5"/>
  <c r="E43" i="5"/>
  <c r="S19" i="4"/>
  <c r="S38" i="4" s="1"/>
  <c r="T12" i="4"/>
  <c r="P30" i="4"/>
  <c r="Q24" i="4"/>
  <c r="G39" i="5" l="1"/>
  <c r="P50" i="4"/>
  <c r="P53" i="4"/>
  <c r="P48" i="4"/>
  <c r="P52" i="4"/>
  <c r="P49" i="4"/>
  <c r="P51" i="4"/>
  <c r="AN50" i="4"/>
  <c r="AN51" i="4"/>
  <c r="AN52" i="4"/>
  <c r="G63" i="5"/>
  <c r="AN53" i="4"/>
  <c r="AN48" i="4"/>
  <c r="AN49" i="4"/>
  <c r="AN33" i="4"/>
  <c r="AP27" i="4"/>
  <c r="AO30" i="4"/>
  <c r="O34" i="4"/>
  <c r="Q15" i="4"/>
  <c r="Q16" i="4" s="1"/>
  <c r="P33" i="4"/>
  <c r="R26" i="4"/>
  <c r="J38" i="5"/>
  <c r="K38" i="5" s="1"/>
  <c r="E44" i="5"/>
  <c r="B44" i="5"/>
  <c r="I43" i="5"/>
  <c r="R24" i="4"/>
  <c r="Q30" i="4"/>
  <c r="T19" i="4"/>
  <c r="T38" i="4" s="1"/>
  <c r="U12" i="4"/>
  <c r="G40" i="5" l="1"/>
  <c r="Q53" i="4"/>
  <c r="Q49" i="4"/>
  <c r="Q52" i="4"/>
  <c r="Q51" i="4"/>
  <c r="Q48" i="4"/>
  <c r="Q50" i="4"/>
  <c r="AQ27" i="4"/>
  <c r="AP30" i="4"/>
  <c r="AO53" i="4"/>
  <c r="AO49" i="4"/>
  <c r="AO50" i="4"/>
  <c r="AO51" i="4"/>
  <c r="AO48" i="4"/>
  <c r="G64" i="5"/>
  <c r="AO52" i="4"/>
  <c r="AO33" i="4"/>
  <c r="P34" i="4"/>
  <c r="L39" i="5"/>
  <c r="Q33" i="4"/>
  <c r="R15" i="4"/>
  <c r="R16" i="4" s="1"/>
  <c r="S26" i="4"/>
  <c r="J39" i="5"/>
  <c r="K39" i="5" s="1"/>
  <c r="B45" i="5"/>
  <c r="I44" i="5"/>
  <c r="E45" i="5"/>
  <c r="U19" i="4"/>
  <c r="U38" i="4" s="1"/>
  <c r="V12" i="4"/>
  <c r="R30" i="4"/>
  <c r="S24" i="4"/>
  <c r="AP52" i="4" l="1"/>
  <c r="AP48" i="4"/>
  <c r="AP49" i="4"/>
  <c r="AP53" i="4"/>
  <c r="AP50" i="4"/>
  <c r="G65" i="5"/>
  <c r="AP51" i="4"/>
  <c r="AP33" i="4"/>
  <c r="L40" i="5"/>
  <c r="AR27" i="4"/>
  <c r="AQ30" i="4"/>
  <c r="G41" i="5"/>
  <c r="R52" i="4"/>
  <c r="R48" i="4"/>
  <c r="R51" i="4"/>
  <c r="R53" i="4"/>
  <c r="R50" i="4"/>
  <c r="R49" i="4"/>
  <c r="Q34" i="4"/>
  <c r="L41" i="5"/>
  <c r="R33" i="4"/>
  <c r="S15" i="4"/>
  <c r="S16" i="4" s="1"/>
  <c r="T26" i="4"/>
  <c r="J40" i="5"/>
  <c r="K40" i="5" s="1"/>
  <c r="E46" i="5"/>
  <c r="B46" i="5"/>
  <c r="I45" i="5"/>
  <c r="T24" i="4"/>
  <c r="S30" i="4"/>
  <c r="V19" i="4"/>
  <c r="V38" i="4" s="1"/>
  <c r="W12" i="4"/>
  <c r="AQ51" i="4" l="1"/>
  <c r="AQ53" i="4"/>
  <c r="AQ48" i="4"/>
  <c r="G66" i="5"/>
  <c r="AQ52" i="4"/>
  <c r="AQ49" i="4"/>
  <c r="AQ50" i="4"/>
  <c r="AQ33" i="4"/>
  <c r="G42" i="5"/>
  <c r="L42" i="5" s="1"/>
  <c r="S51" i="4"/>
  <c r="S50" i="4"/>
  <c r="S52" i="4"/>
  <c r="S53" i="4"/>
  <c r="S48" i="4"/>
  <c r="S49" i="4"/>
  <c r="AS27" i="4"/>
  <c r="AR30" i="4"/>
  <c r="R34" i="4"/>
  <c r="T15" i="4"/>
  <c r="T16" i="4" s="1"/>
  <c r="S33" i="4"/>
  <c r="U26" i="4"/>
  <c r="J41" i="5"/>
  <c r="K41" i="5" s="1"/>
  <c r="B47" i="5"/>
  <c r="I46" i="5"/>
  <c r="E47" i="5"/>
  <c r="W19" i="4"/>
  <c r="W38" i="4" s="1"/>
  <c r="X12" i="4"/>
  <c r="T30" i="4"/>
  <c r="U24" i="4"/>
  <c r="G43" i="5" l="1"/>
  <c r="T50" i="4"/>
  <c r="T53" i="4"/>
  <c r="T51" i="4"/>
  <c r="T49" i="4"/>
  <c r="T48" i="4"/>
  <c r="T52" i="4"/>
  <c r="AR53" i="4"/>
  <c r="AR50" i="4"/>
  <c r="AR52" i="4"/>
  <c r="AR51" i="4"/>
  <c r="AR48" i="4"/>
  <c r="G67" i="5"/>
  <c r="AR33" i="4"/>
  <c r="AR49" i="4"/>
  <c r="AT27" i="4"/>
  <c r="AS30" i="4"/>
  <c r="S34" i="4"/>
  <c r="L43" i="5"/>
  <c r="U15" i="4"/>
  <c r="U16" i="4" s="1"/>
  <c r="T33" i="4"/>
  <c r="V26" i="4"/>
  <c r="J42" i="5"/>
  <c r="K42" i="5" s="1"/>
  <c r="E48" i="5"/>
  <c r="B48" i="5"/>
  <c r="I47" i="5"/>
  <c r="V24" i="4"/>
  <c r="U30" i="4"/>
  <c r="X19" i="4"/>
  <c r="X38" i="4" s="1"/>
  <c r="Y12" i="4"/>
  <c r="G44" i="5" l="1"/>
  <c r="L44" i="5" s="1"/>
  <c r="U53" i="4"/>
  <c r="U49" i="4"/>
  <c r="U52" i="4"/>
  <c r="U50" i="4"/>
  <c r="U48" i="4"/>
  <c r="U51" i="4"/>
  <c r="AU27" i="4"/>
  <c r="AT30" i="4"/>
  <c r="AS53" i="4"/>
  <c r="AS49" i="4"/>
  <c r="AS51" i="4"/>
  <c r="AS52" i="4"/>
  <c r="AS50" i="4"/>
  <c r="G68" i="5"/>
  <c r="AS48" i="4"/>
  <c r="AS33" i="4"/>
  <c r="T34" i="4"/>
  <c r="U33" i="4"/>
  <c r="V15" i="4"/>
  <c r="V16" i="4" s="1"/>
  <c r="W26" i="4"/>
  <c r="J43" i="5"/>
  <c r="K43" i="5" s="1"/>
  <c r="B49" i="5"/>
  <c r="I48" i="5"/>
  <c r="E49" i="5"/>
  <c r="Y19" i="4"/>
  <c r="Y38" i="4" s="1"/>
  <c r="Z12" i="4"/>
  <c r="V30" i="4"/>
  <c r="W24" i="4"/>
  <c r="G45" i="5" l="1"/>
  <c r="V52" i="4"/>
  <c r="V48" i="4"/>
  <c r="V53" i="4"/>
  <c r="V51" i="4"/>
  <c r="V49" i="4"/>
  <c r="V50" i="4"/>
  <c r="AT52" i="4"/>
  <c r="AT48" i="4"/>
  <c r="AT53" i="4"/>
  <c r="AT51" i="4"/>
  <c r="AT50" i="4"/>
  <c r="AT49" i="4"/>
  <c r="G69" i="5"/>
  <c r="AT33" i="4"/>
  <c r="AV27" i="4"/>
  <c r="AU30" i="4"/>
  <c r="U34" i="4"/>
  <c r="L45" i="5"/>
  <c r="V33" i="4"/>
  <c r="W15" i="4"/>
  <c r="W16" i="4" s="1"/>
  <c r="X26" i="4"/>
  <c r="J44" i="5"/>
  <c r="K44" i="5" s="1"/>
  <c r="E50" i="5"/>
  <c r="B50" i="5"/>
  <c r="I49" i="5"/>
  <c r="X24" i="4"/>
  <c r="W30" i="4"/>
  <c r="Z19" i="4"/>
  <c r="Z38" i="4" s="1"/>
  <c r="AA12" i="4"/>
  <c r="G46" i="5" l="1"/>
  <c r="L46" i="5" s="1"/>
  <c r="W51" i="4"/>
  <c r="W52" i="4"/>
  <c r="W53" i="4"/>
  <c r="W48" i="4"/>
  <c r="W49" i="4"/>
  <c r="W50" i="4"/>
  <c r="AU51" i="4"/>
  <c r="AU50" i="4"/>
  <c r="AU49" i="4"/>
  <c r="G70" i="5"/>
  <c r="AU53" i="4"/>
  <c r="AU52" i="4"/>
  <c r="AU48" i="4"/>
  <c r="AU33" i="4"/>
  <c r="AW27" i="4"/>
  <c r="AV30" i="4"/>
  <c r="V34" i="4"/>
  <c r="X15" i="4"/>
  <c r="X16" i="4" s="1"/>
  <c r="W33" i="4"/>
  <c r="Y26" i="4"/>
  <c r="J45" i="5"/>
  <c r="K45" i="5" s="1"/>
  <c r="B51" i="5"/>
  <c r="I50" i="5"/>
  <c r="E51" i="5"/>
  <c r="AA19" i="4"/>
  <c r="AA38" i="4" s="1"/>
  <c r="AB12" i="4"/>
  <c r="AB34" i="4" s="1"/>
  <c r="X30" i="4"/>
  <c r="Y24" i="4"/>
  <c r="G47" i="5" l="1"/>
  <c r="X50" i="4"/>
  <c r="X51" i="4"/>
  <c r="X52" i="4"/>
  <c r="X53" i="4"/>
  <c r="X49" i="4"/>
  <c r="X48" i="4"/>
  <c r="AV53" i="4"/>
  <c r="AV50" i="4"/>
  <c r="AV52" i="4"/>
  <c r="AV49" i="4"/>
  <c r="G71" i="5"/>
  <c r="AV48" i="4"/>
  <c r="AV51" i="4"/>
  <c r="AV33" i="4"/>
  <c r="AX27" i="4"/>
  <c r="AW30" i="4"/>
  <c r="W34" i="4"/>
  <c r="L47" i="5"/>
  <c r="Y15" i="4"/>
  <c r="Y16" i="4" s="1"/>
  <c r="X33" i="4"/>
  <c r="Z26" i="4"/>
  <c r="J46" i="5"/>
  <c r="K46" i="5" s="1"/>
  <c r="E52" i="5"/>
  <c r="L51" i="5"/>
  <c r="B52" i="5"/>
  <c r="I51" i="5"/>
  <c r="Z24" i="4"/>
  <c r="Y30" i="4"/>
  <c r="AB19" i="4"/>
  <c r="AB38" i="4" s="1"/>
  <c r="AC12" i="4"/>
  <c r="AC34" i="4" s="1"/>
  <c r="G48" i="5" l="1"/>
  <c r="Y53" i="4"/>
  <c r="Y49" i="4"/>
  <c r="Y51" i="4"/>
  <c r="Y50" i="4"/>
  <c r="Y52" i="4"/>
  <c r="Y48" i="4"/>
  <c r="AW53" i="4"/>
  <c r="AW49" i="4"/>
  <c r="AW52" i="4"/>
  <c r="AW51" i="4"/>
  <c r="AW48" i="4"/>
  <c r="AW50" i="4"/>
  <c r="G72" i="5"/>
  <c r="AW33" i="4"/>
  <c r="AY27" i="4"/>
  <c r="AX30" i="4"/>
  <c r="X34" i="4"/>
  <c r="L48" i="5"/>
  <c r="Y33" i="4"/>
  <c r="Z15" i="4"/>
  <c r="Z16" i="4" s="1"/>
  <c r="AA26" i="4"/>
  <c r="J47" i="5"/>
  <c r="K47" i="5" s="1"/>
  <c r="B53" i="5"/>
  <c r="I52" i="5"/>
  <c r="L52" i="5"/>
  <c r="E53" i="5"/>
  <c r="AC19" i="4"/>
  <c r="AC38" i="4" s="1"/>
  <c r="AD12" i="4"/>
  <c r="AD34" i="4" s="1"/>
  <c r="Z30" i="4"/>
  <c r="AA24" i="4"/>
  <c r="AA30" i="4" s="1"/>
  <c r="G49" i="5" l="1"/>
  <c r="Z52" i="4"/>
  <c r="Z48" i="4"/>
  <c r="Z49" i="4"/>
  <c r="Z53" i="4"/>
  <c r="Z50" i="4"/>
  <c r="Z51" i="4"/>
  <c r="AX52" i="4"/>
  <c r="AX48" i="4"/>
  <c r="AX51" i="4"/>
  <c r="AX53" i="4"/>
  <c r="AX50" i="4"/>
  <c r="G73" i="5"/>
  <c r="AX49" i="4"/>
  <c r="AX33" i="4"/>
  <c r="G50" i="5"/>
  <c r="AA51" i="4"/>
  <c r="AA53" i="4"/>
  <c r="AA52" i="4"/>
  <c r="AA49" i="4"/>
  <c r="AA48" i="4"/>
  <c r="AA50" i="4"/>
  <c r="AZ27" i="4"/>
  <c r="AZ30" i="4" s="1"/>
  <c r="AY30" i="4"/>
  <c r="Y34" i="4"/>
  <c r="L49" i="5"/>
  <c r="L50" i="5"/>
  <c r="Z33" i="4"/>
  <c r="AA15" i="4"/>
  <c r="AA16" i="4" s="1"/>
  <c r="AA33" i="4"/>
  <c r="J48" i="5"/>
  <c r="K48" i="5" s="1"/>
  <c r="E54" i="5"/>
  <c r="L53" i="5"/>
  <c r="B54" i="5"/>
  <c r="I53" i="5"/>
  <c r="AD19" i="4"/>
  <c r="AD38" i="4" s="1"/>
  <c r="AE12" i="4"/>
  <c r="AE34" i="4" s="1"/>
  <c r="AZ53" i="4" l="1"/>
  <c r="AZ50" i="4"/>
  <c r="AZ51" i="4"/>
  <c r="G75" i="5"/>
  <c r="AZ49" i="4"/>
  <c r="AZ52" i="4"/>
  <c r="AZ48" i="4"/>
  <c r="AZ33" i="4"/>
  <c r="AY51" i="4"/>
  <c r="AY53" i="4"/>
  <c r="AY50" i="4"/>
  <c r="AY52" i="4"/>
  <c r="G74" i="5"/>
  <c r="AY48" i="4"/>
  <c r="AY49" i="4"/>
  <c r="AY33" i="4"/>
  <c r="AA34" i="4"/>
  <c r="Z34" i="4"/>
  <c r="AB15" i="4"/>
  <c r="AB16" i="4" s="1"/>
  <c r="J49" i="5"/>
  <c r="K49" i="5" s="1"/>
  <c r="B55" i="5"/>
  <c r="I54" i="5"/>
  <c r="L54" i="5"/>
  <c r="E55" i="5"/>
  <c r="AE19" i="4"/>
  <c r="AE38" i="4" s="1"/>
  <c r="AF12" i="4"/>
  <c r="AF34" i="4" s="1"/>
  <c r="AC15" i="4" l="1"/>
  <c r="AC16" i="4" s="1"/>
  <c r="J50" i="5"/>
  <c r="K50" i="5" s="1"/>
  <c r="E56" i="5"/>
  <c r="L55" i="5"/>
  <c r="B56" i="5"/>
  <c r="I55" i="5"/>
  <c r="AF19" i="4"/>
  <c r="AF38" i="4" s="1"/>
  <c r="AG12" i="4"/>
  <c r="AG34" i="4" s="1"/>
  <c r="AD15" i="4" l="1"/>
  <c r="AD16" i="4" s="1"/>
  <c r="J51" i="5"/>
  <c r="K51" i="5" s="1"/>
  <c r="B57" i="5"/>
  <c r="I56" i="5"/>
  <c r="L56" i="5"/>
  <c r="E57" i="5"/>
  <c r="AG19" i="4"/>
  <c r="AG38" i="4" s="1"/>
  <c r="AH12" i="4"/>
  <c r="AH34" i="4" s="1"/>
  <c r="AE15" i="4" l="1"/>
  <c r="AE16" i="4" s="1"/>
  <c r="J52" i="5"/>
  <c r="K52" i="5" s="1"/>
  <c r="E58" i="5"/>
  <c r="L57" i="5"/>
  <c r="B58" i="5"/>
  <c r="I57" i="5"/>
  <c r="AH19" i="4"/>
  <c r="AH38" i="4" s="1"/>
  <c r="AI12" i="4"/>
  <c r="AI34" i="4" s="1"/>
  <c r="AF15" i="4" l="1"/>
  <c r="AF16" i="4" s="1"/>
  <c r="J53" i="5"/>
  <c r="K53" i="5" s="1"/>
  <c r="B59" i="5"/>
  <c r="I58" i="5"/>
  <c r="L58" i="5"/>
  <c r="E59" i="5"/>
  <c r="AI19" i="4"/>
  <c r="AI38" i="4" s="1"/>
  <c r="AJ12" i="4"/>
  <c r="AJ34" i="4" s="1"/>
  <c r="AG15" i="4" l="1"/>
  <c r="AG16" i="4" s="1"/>
  <c r="J54" i="5"/>
  <c r="K54" i="5" s="1"/>
  <c r="E60" i="5"/>
  <c r="L59" i="5"/>
  <c r="B60" i="5"/>
  <c r="I59" i="5"/>
  <c r="AJ19" i="4"/>
  <c r="AJ38" i="4" s="1"/>
  <c r="AK12" i="4"/>
  <c r="AK34" i="4" s="1"/>
  <c r="AH15" i="4" l="1"/>
  <c r="AH16" i="4" s="1"/>
  <c r="J55" i="5"/>
  <c r="K55" i="5" s="1"/>
  <c r="B61" i="5"/>
  <c r="I60" i="5"/>
  <c r="L60" i="5"/>
  <c r="E61" i="5"/>
  <c r="AK19" i="4"/>
  <c r="AK38" i="4" s="1"/>
  <c r="AL12" i="4"/>
  <c r="AL34" i="4" s="1"/>
  <c r="AI15" i="4" l="1"/>
  <c r="AI16" i="4" s="1"/>
  <c r="J56" i="5"/>
  <c r="K56" i="5" s="1"/>
  <c r="E62" i="5"/>
  <c r="L61" i="5"/>
  <c r="B62" i="5"/>
  <c r="I61" i="5"/>
  <c r="AL19" i="4"/>
  <c r="AL38" i="4" s="1"/>
  <c r="AM12" i="4"/>
  <c r="AM34" i="4" s="1"/>
  <c r="AJ15" i="4" l="1"/>
  <c r="AJ16" i="4" s="1"/>
  <c r="J57" i="5"/>
  <c r="K57" i="5" s="1"/>
  <c r="B63" i="5"/>
  <c r="I62" i="5"/>
  <c r="L62" i="5"/>
  <c r="E63" i="5"/>
  <c r="AM19" i="4"/>
  <c r="AM38" i="4" s="1"/>
  <c r="AN12" i="4"/>
  <c r="AN34" i="4" s="1"/>
  <c r="AK15" i="4" l="1"/>
  <c r="AK16" i="4" s="1"/>
  <c r="J58" i="5"/>
  <c r="K58" i="5" s="1"/>
  <c r="E64" i="5"/>
  <c r="L63" i="5"/>
  <c r="B64" i="5"/>
  <c r="I63" i="5"/>
  <c r="AN19" i="4"/>
  <c r="AN38" i="4" s="1"/>
  <c r="AO12" i="4"/>
  <c r="AO34" i="4" s="1"/>
  <c r="AL15" i="4" l="1"/>
  <c r="AL16" i="4" s="1"/>
  <c r="J59" i="5"/>
  <c r="K59" i="5" s="1"/>
  <c r="B65" i="5"/>
  <c r="I64" i="5"/>
  <c r="L64" i="5"/>
  <c r="E65" i="5"/>
  <c r="AO19" i="4"/>
  <c r="AO38" i="4" s="1"/>
  <c r="AP12" i="4"/>
  <c r="AP34" i="4" s="1"/>
  <c r="AM15" i="4" l="1"/>
  <c r="AM16" i="4" s="1"/>
  <c r="J60" i="5"/>
  <c r="K60" i="5" s="1"/>
  <c r="E66" i="5"/>
  <c r="L65" i="5"/>
  <c r="B66" i="5"/>
  <c r="I65" i="5"/>
  <c r="AP19" i="4"/>
  <c r="AP38" i="4" s="1"/>
  <c r="AQ12" i="4"/>
  <c r="AQ34" i="4" s="1"/>
  <c r="AN15" i="4" l="1"/>
  <c r="AN16" i="4" s="1"/>
  <c r="J61" i="5"/>
  <c r="K61" i="5" s="1"/>
  <c r="B67" i="5"/>
  <c r="I66" i="5"/>
  <c r="L66" i="5"/>
  <c r="E67" i="5"/>
  <c r="AQ19" i="4"/>
  <c r="AQ38" i="4" s="1"/>
  <c r="AR12" i="4"/>
  <c r="AR34" i="4" s="1"/>
  <c r="AO15" i="4" l="1"/>
  <c r="AO16" i="4" s="1"/>
  <c r="J62" i="5"/>
  <c r="K62" i="5" s="1"/>
  <c r="E68" i="5"/>
  <c r="L67" i="5"/>
  <c r="B68" i="5"/>
  <c r="I67" i="5"/>
  <c r="AR19" i="4"/>
  <c r="AR38" i="4" s="1"/>
  <c r="AS12" i="4"/>
  <c r="AS34" i="4" s="1"/>
  <c r="AP15" i="4" l="1"/>
  <c r="AP16" i="4" s="1"/>
  <c r="J63" i="5"/>
  <c r="K63" i="5" s="1"/>
  <c r="B69" i="5"/>
  <c r="I68" i="5"/>
  <c r="L68" i="5"/>
  <c r="E69" i="5"/>
  <c r="AS19" i="4"/>
  <c r="AS38" i="4" s="1"/>
  <c r="AT12" i="4"/>
  <c r="AT34" i="4" s="1"/>
  <c r="AQ15" i="4" l="1"/>
  <c r="AQ16" i="4" s="1"/>
  <c r="J64" i="5"/>
  <c r="K64" i="5" s="1"/>
  <c r="E70" i="5"/>
  <c r="L69" i="5"/>
  <c r="B70" i="5"/>
  <c r="I69" i="5"/>
  <c r="AT19" i="4"/>
  <c r="AT38" i="4" s="1"/>
  <c r="AU12" i="4"/>
  <c r="AU34" i="4" s="1"/>
  <c r="AR15" i="4" l="1"/>
  <c r="AR16" i="4" s="1"/>
  <c r="J65" i="5"/>
  <c r="K65" i="5" s="1"/>
  <c r="B71" i="5"/>
  <c r="I70" i="5"/>
  <c r="L70" i="5"/>
  <c r="E71" i="5"/>
  <c r="AU19" i="4"/>
  <c r="AU38" i="4" s="1"/>
  <c r="AV12" i="4"/>
  <c r="AV34" i="4" s="1"/>
  <c r="AS15" i="4" l="1"/>
  <c r="AS16" i="4" s="1"/>
  <c r="J66" i="5"/>
  <c r="K66" i="5" s="1"/>
  <c r="E72" i="5"/>
  <c r="L71" i="5"/>
  <c r="B72" i="5"/>
  <c r="I71" i="5"/>
  <c r="AV19" i="4"/>
  <c r="AV38" i="4" s="1"/>
  <c r="AW12" i="4"/>
  <c r="AW34" i="4" s="1"/>
  <c r="AT15" i="4" l="1"/>
  <c r="AT16" i="4" s="1"/>
  <c r="J67" i="5"/>
  <c r="K67" i="5" s="1"/>
  <c r="B73" i="5"/>
  <c r="I72" i="5"/>
  <c r="L72" i="5"/>
  <c r="E73" i="5"/>
  <c r="AW19" i="4"/>
  <c r="AW38" i="4" s="1"/>
  <c r="AX12" i="4"/>
  <c r="AX34" i="4" s="1"/>
  <c r="AU15" i="4" l="1"/>
  <c r="AU16" i="4" s="1"/>
  <c r="J68" i="5"/>
  <c r="K68" i="5" s="1"/>
  <c r="E74" i="5"/>
  <c r="L73" i="5"/>
  <c r="B74" i="5"/>
  <c r="I73" i="5"/>
  <c r="AX19" i="4"/>
  <c r="AX38" i="4" s="1"/>
  <c r="AY12" i="4"/>
  <c r="AY34" i="4" s="1"/>
  <c r="AV15" i="4" l="1"/>
  <c r="AV16" i="4" s="1"/>
  <c r="J69" i="5"/>
  <c r="K69" i="5" s="1"/>
  <c r="B75" i="5"/>
  <c r="I74" i="5"/>
  <c r="L74" i="5"/>
  <c r="E75" i="5"/>
  <c r="AY19" i="4"/>
  <c r="AY38" i="4" s="1"/>
  <c r="AZ12" i="4"/>
  <c r="AZ34" i="4" s="1"/>
  <c r="B34" i="4" s="1"/>
  <c r="B35" i="4" s="1"/>
  <c r="AW15" i="4" l="1"/>
  <c r="AW16" i="4" s="1"/>
  <c r="J70" i="5"/>
  <c r="K70" i="5" s="1"/>
  <c r="E76" i="5"/>
  <c r="L75" i="5"/>
  <c r="B76" i="5"/>
  <c r="I75" i="5"/>
  <c r="AZ19" i="4"/>
  <c r="AZ38" i="4" s="1"/>
  <c r="BA12" i="4"/>
  <c r="AX15" i="4" l="1"/>
  <c r="AX16" i="4" s="1"/>
  <c r="J71" i="5"/>
  <c r="K71" i="5" s="1"/>
  <c r="B77" i="5"/>
  <c r="I76" i="5"/>
  <c r="L76" i="5"/>
  <c r="E77" i="5"/>
  <c r="BA19" i="4"/>
  <c r="BB12" i="4"/>
  <c r="AY15" i="4" l="1"/>
  <c r="AY16" i="4" s="1"/>
  <c r="J72" i="5"/>
  <c r="K72" i="5" s="1"/>
  <c r="E78" i="5"/>
  <c r="L77" i="5"/>
  <c r="B78" i="5"/>
  <c r="I77" i="5"/>
  <c r="BB19" i="4"/>
  <c r="BC12" i="4"/>
  <c r="AZ15" i="4" l="1"/>
  <c r="AZ16" i="4" s="1"/>
  <c r="B16" i="4" s="1"/>
  <c r="B17" i="4" s="1"/>
  <c r="J73" i="5"/>
  <c r="K73" i="5" s="1"/>
  <c r="B79" i="5"/>
  <c r="I78" i="5"/>
  <c r="L78" i="5"/>
  <c r="E79" i="5"/>
  <c r="BC19" i="4"/>
  <c r="BD12" i="4"/>
  <c r="BA15" i="4" l="1"/>
  <c r="BA16" i="4" s="1"/>
  <c r="J74" i="5"/>
  <c r="K74" i="5" s="1"/>
  <c r="E80" i="5"/>
  <c r="L79" i="5"/>
  <c r="B80" i="5"/>
  <c r="I79" i="5"/>
  <c r="BD19" i="4"/>
  <c r="BE12" i="4"/>
  <c r="BB15" i="4" l="1"/>
  <c r="BB16" i="4" s="1"/>
  <c r="J75" i="5"/>
  <c r="K75" i="5" s="1"/>
  <c r="B81" i="5"/>
  <c r="I80" i="5"/>
  <c r="L80" i="5"/>
  <c r="E81" i="5"/>
  <c r="BE19" i="4"/>
  <c r="BF12" i="4"/>
  <c r="BC15" i="4" l="1"/>
  <c r="BC16" i="4" s="1"/>
  <c r="J76" i="5"/>
  <c r="K76" i="5" s="1"/>
  <c r="E82" i="5"/>
  <c r="L81" i="5"/>
  <c r="B82" i="5"/>
  <c r="I81" i="5"/>
  <c r="BF19" i="4"/>
  <c r="BG12" i="4"/>
  <c r="BD15" i="4" l="1"/>
  <c r="BD16" i="4" s="1"/>
  <c r="J77" i="5"/>
  <c r="K77" i="5" s="1"/>
  <c r="B83" i="5"/>
  <c r="I82" i="5"/>
  <c r="L82" i="5"/>
  <c r="E83" i="5"/>
  <c r="BG19" i="4"/>
  <c r="BH12" i="4"/>
  <c r="BE15" i="4" l="1"/>
  <c r="BE16" i="4" s="1"/>
  <c r="J78" i="5"/>
  <c r="K78" i="5" s="1"/>
  <c r="E84" i="5"/>
  <c r="L83" i="5"/>
  <c r="B84" i="5"/>
  <c r="I83" i="5"/>
  <c r="BH19" i="4"/>
  <c r="BI12" i="4"/>
  <c r="BF15" i="4" l="1"/>
  <c r="BF16" i="4" s="1"/>
  <c r="J79" i="5"/>
  <c r="K79" i="5" s="1"/>
  <c r="B85" i="5"/>
  <c r="I84" i="5"/>
  <c r="L84" i="5"/>
  <c r="E85" i="5"/>
  <c r="BI19" i="4"/>
  <c r="BJ12" i="4"/>
  <c r="BG15" i="4" l="1"/>
  <c r="BG16" i="4" s="1"/>
  <c r="J80" i="5"/>
  <c r="K80" i="5" s="1"/>
  <c r="E86" i="5"/>
  <c r="L85" i="5"/>
  <c r="B86" i="5"/>
  <c r="I85" i="5"/>
  <c r="BJ19" i="4"/>
  <c r="BK12" i="4"/>
  <c r="BH15" i="4" l="1"/>
  <c r="BH16" i="4" s="1"/>
  <c r="J81" i="5"/>
  <c r="K81" i="5" s="1"/>
  <c r="B87" i="5"/>
  <c r="I86" i="5"/>
  <c r="L86" i="5"/>
  <c r="E87" i="5"/>
  <c r="BK19" i="4"/>
  <c r="BL12" i="4"/>
  <c r="BI15" i="4" l="1"/>
  <c r="BI16" i="4" s="1"/>
  <c r="J82" i="5"/>
  <c r="K82" i="5" s="1"/>
  <c r="E88" i="5"/>
  <c r="L87" i="5"/>
  <c r="B88" i="5"/>
  <c r="I87" i="5"/>
  <c r="BL19" i="4"/>
  <c r="BM12" i="4"/>
  <c r="BJ15" i="4" l="1"/>
  <c r="BJ16" i="4" s="1"/>
  <c r="J83" i="5"/>
  <c r="K83" i="5" s="1"/>
  <c r="B89" i="5"/>
  <c r="I88" i="5"/>
  <c r="L88" i="5"/>
  <c r="E89" i="5"/>
  <c r="BM19" i="4"/>
  <c r="BN12" i="4"/>
  <c r="BK15" i="4" l="1"/>
  <c r="BK16" i="4" s="1"/>
  <c r="J84" i="5"/>
  <c r="K84" i="5" s="1"/>
  <c r="E90" i="5"/>
  <c r="L89" i="5"/>
  <c r="B90" i="5"/>
  <c r="I89" i="5"/>
  <c r="BN19" i="4"/>
  <c r="BO12" i="4"/>
  <c r="BL15" i="4" l="1"/>
  <c r="BL16" i="4" s="1"/>
  <c r="J85" i="5"/>
  <c r="K85" i="5" s="1"/>
  <c r="B91" i="5"/>
  <c r="I90" i="5"/>
  <c r="L90" i="5"/>
  <c r="E91" i="5"/>
  <c r="BO19" i="4"/>
  <c r="BP12" i="4"/>
  <c r="BM15" i="4" l="1"/>
  <c r="BM16" i="4" s="1"/>
  <c r="J86" i="5"/>
  <c r="K86" i="5" s="1"/>
  <c r="E92" i="5"/>
  <c r="L91" i="5"/>
  <c r="B92" i="5"/>
  <c r="I91" i="5"/>
  <c r="BP19" i="4"/>
  <c r="BQ12" i="4"/>
  <c r="BN15" i="4" l="1"/>
  <c r="BN16" i="4" s="1"/>
  <c r="J87" i="5"/>
  <c r="K87" i="5" s="1"/>
  <c r="B93" i="5"/>
  <c r="I92" i="5"/>
  <c r="L92" i="5"/>
  <c r="E93" i="5"/>
  <c r="BQ19" i="4"/>
  <c r="BR12" i="4"/>
  <c r="BO15" i="4" l="1"/>
  <c r="BO16" i="4" s="1"/>
  <c r="J88" i="5"/>
  <c r="K88" i="5" s="1"/>
  <c r="E94" i="5"/>
  <c r="L93" i="5"/>
  <c r="B94" i="5"/>
  <c r="I93" i="5"/>
  <c r="BR19" i="4"/>
  <c r="BS12" i="4"/>
  <c r="BP15" i="4" l="1"/>
  <c r="BP16" i="4" s="1"/>
  <c r="J89" i="5"/>
  <c r="K89" i="5" s="1"/>
  <c r="B95" i="5"/>
  <c r="I94" i="5"/>
  <c r="L94" i="5"/>
  <c r="E95" i="5"/>
  <c r="BS19" i="4"/>
  <c r="BT12" i="4"/>
  <c r="BQ15" i="4" l="1"/>
  <c r="BQ16" i="4" s="1"/>
  <c r="J90" i="5"/>
  <c r="K90" i="5" s="1"/>
  <c r="E96" i="5"/>
  <c r="L95" i="5"/>
  <c r="B96" i="5"/>
  <c r="I95" i="5"/>
  <c r="BT19" i="4"/>
  <c r="BU12" i="4"/>
  <c r="BR15" i="4" l="1"/>
  <c r="BR16" i="4" s="1"/>
  <c r="J91" i="5"/>
  <c r="K91" i="5" s="1"/>
  <c r="B97" i="5"/>
  <c r="I96" i="5"/>
  <c r="L96" i="5"/>
  <c r="E97" i="5"/>
  <c r="BU19" i="4"/>
  <c r="BV12" i="4"/>
  <c r="BS15" i="4" l="1"/>
  <c r="BS16" i="4" s="1"/>
  <c r="J92" i="5"/>
  <c r="K92" i="5" s="1"/>
  <c r="E98" i="5"/>
  <c r="L97" i="5"/>
  <c r="B98" i="5"/>
  <c r="I97" i="5"/>
  <c r="BV19" i="4"/>
  <c r="BW12" i="4"/>
  <c r="BT15" i="4" l="1"/>
  <c r="BT16" i="4" s="1"/>
  <c r="J93" i="5"/>
  <c r="K93" i="5" s="1"/>
  <c r="B99" i="5"/>
  <c r="I98" i="5"/>
  <c r="L98" i="5"/>
  <c r="E99" i="5"/>
  <c r="BW19" i="4"/>
  <c r="BX12" i="4"/>
  <c r="BU15" i="4" l="1"/>
  <c r="BU16" i="4" s="1"/>
  <c r="J94" i="5"/>
  <c r="K94" i="5" s="1"/>
  <c r="E100" i="5"/>
  <c r="L99" i="5"/>
  <c r="B100" i="5"/>
  <c r="I99" i="5"/>
  <c r="BX19" i="4"/>
  <c r="BY12" i="4"/>
  <c r="BY19" i="4" s="1"/>
  <c r="BV15" i="4" l="1"/>
  <c r="BV16" i="4" s="1"/>
  <c r="J95" i="5"/>
  <c r="K95" i="5" s="1"/>
  <c r="B101" i="5"/>
  <c r="I100" i="5"/>
  <c r="L100" i="5"/>
  <c r="E101" i="5"/>
  <c r="BW15" i="4" l="1"/>
  <c r="BW16" i="4" s="1"/>
  <c r="J96" i="5"/>
  <c r="K96" i="5" s="1"/>
  <c r="E102" i="5"/>
  <c r="L101" i="5"/>
  <c r="B102" i="5"/>
  <c r="I101" i="5"/>
  <c r="J101" i="5"/>
  <c r="BY15" i="4" l="1"/>
  <c r="BY16" i="4" s="1"/>
  <c r="BX15" i="4"/>
  <c r="BX16" i="4" s="1"/>
  <c r="J97" i="5"/>
  <c r="K97" i="5" s="1"/>
  <c r="K101" i="5"/>
  <c r="B103" i="5"/>
  <c r="I102" i="5"/>
  <c r="J102" i="5"/>
  <c r="E103" i="5"/>
  <c r="L102" i="5"/>
  <c r="J98" i="5" l="1"/>
  <c r="K98" i="5" s="1"/>
  <c r="K102" i="5"/>
  <c r="E104" i="5"/>
  <c r="L103" i="5"/>
  <c r="B104" i="5"/>
  <c r="I103" i="5"/>
  <c r="J103" i="5"/>
  <c r="J100" i="5" l="1"/>
  <c r="K100" i="5" s="1"/>
  <c r="J99" i="5"/>
  <c r="K99" i="5" s="1"/>
  <c r="K103" i="5"/>
  <c r="B105" i="5"/>
  <c r="I104" i="5"/>
  <c r="J104" i="5"/>
  <c r="E105" i="5"/>
  <c r="L104" i="5"/>
  <c r="K104" i="5" l="1"/>
  <c r="E106" i="5"/>
  <c r="L105" i="5"/>
  <c r="B106" i="5"/>
  <c r="I105" i="5"/>
  <c r="J105" i="5"/>
  <c r="K105" i="5" l="1"/>
  <c r="B107" i="5"/>
  <c r="I106" i="5"/>
  <c r="J106" i="5"/>
  <c r="E107" i="5"/>
  <c r="L106" i="5"/>
  <c r="K106" i="5" l="1"/>
  <c r="E108" i="5"/>
  <c r="L107" i="5"/>
  <c r="B108" i="5"/>
  <c r="I107" i="5"/>
  <c r="J107" i="5"/>
  <c r="K107" i="5" l="1"/>
  <c r="B109" i="5"/>
  <c r="I108" i="5"/>
  <c r="J108" i="5"/>
  <c r="E109" i="5"/>
  <c r="L108" i="5"/>
  <c r="K108" i="5" l="1"/>
  <c r="E110" i="5"/>
  <c r="L109" i="5"/>
  <c r="B110" i="5"/>
  <c r="I109" i="5"/>
  <c r="J109" i="5"/>
  <c r="K109" i="5" l="1"/>
  <c r="B111" i="5"/>
  <c r="I110" i="5"/>
  <c r="J110" i="5"/>
  <c r="E111" i="5"/>
  <c r="L110" i="5"/>
  <c r="K110" i="5" l="1"/>
  <c r="E112" i="5"/>
  <c r="L111" i="5"/>
  <c r="B112" i="5"/>
  <c r="I111" i="5"/>
  <c r="J111" i="5"/>
  <c r="K111" i="5" l="1"/>
  <c r="B113" i="5"/>
  <c r="I112" i="5"/>
  <c r="J112" i="5"/>
  <c r="E113" i="5"/>
  <c r="L112" i="5"/>
  <c r="K112" i="5" l="1"/>
  <c r="E114" i="5"/>
  <c r="L113" i="5"/>
  <c r="B114" i="5"/>
  <c r="I113" i="5"/>
  <c r="J113" i="5"/>
  <c r="K113" i="5" l="1"/>
  <c r="B115" i="5"/>
  <c r="I114" i="5"/>
  <c r="J114" i="5"/>
  <c r="E115" i="5"/>
  <c r="L114" i="5"/>
  <c r="K114" i="5" l="1"/>
  <c r="E116" i="5"/>
  <c r="L115" i="5"/>
  <c r="B116" i="5"/>
  <c r="I115" i="5"/>
  <c r="J115" i="5"/>
  <c r="K115" i="5" l="1"/>
  <c r="B117" i="5"/>
  <c r="I116" i="5"/>
  <c r="J116" i="5"/>
  <c r="E117" i="5"/>
  <c r="L116" i="5"/>
  <c r="K116" i="5" l="1"/>
  <c r="E118" i="5"/>
  <c r="L117" i="5"/>
  <c r="B118" i="5"/>
  <c r="I117" i="5"/>
  <c r="J117" i="5"/>
  <c r="K117" i="5" l="1"/>
  <c r="B119" i="5"/>
  <c r="I118" i="5"/>
  <c r="J118" i="5"/>
  <c r="E119" i="5"/>
  <c r="L118" i="5"/>
  <c r="K118" i="5" l="1"/>
  <c r="E120" i="5"/>
  <c r="L119" i="5"/>
  <c r="B120" i="5"/>
  <c r="I119" i="5"/>
  <c r="J119" i="5"/>
  <c r="K119" i="5" l="1"/>
  <c r="B121" i="5"/>
  <c r="I120" i="5"/>
  <c r="J120" i="5"/>
  <c r="E121" i="5"/>
  <c r="L120" i="5"/>
  <c r="K120" i="5" l="1"/>
  <c r="E122" i="5"/>
  <c r="L121" i="5"/>
  <c r="B122" i="5"/>
  <c r="I121" i="5"/>
  <c r="J121" i="5"/>
  <c r="K121" i="5" l="1"/>
  <c r="B123" i="5"/>
  <c r="I122" i="5"/>
  <c r="J122" i="5"/>
  <c r="E123" i="5"/>
  <c r="L122" i="5"/>
  <c r="K122" i="5" l="1"/>
  <c r="E124" i="5"/>
  <c r="L123" i="5"/>
  <c r="B124" i="5"/>
  <c r="I123" i="5"/>
  <c r="J123" i="5"/>
  <c r="K123" i="5" l="1"/>
  <c r="B125" i="5"/>
  <c r="I124" i="5"/>
  <c r="J124" i="5"/>
  <c r="E125" i="5"/>
  <c r="L124" i="5"/>
  <c r="K124" i="5" l="1"/>
  <c r="E126" i="5"/>
  <c r="L125" i="5"/>
  <c r="B126" i="5"/>
  <c r="I125" i="5"/>
  <c r="J125" i="5"/>
  <c r="K125" i="5" l="1"/>
  <c r="B127" i="5"/>
  <c r="I126" i="5"/>
  <c r="J126" i="5"/>
  <c r="E127" i="5"/>
  <c r="L126" i="5"/>
  <c r="K126" i="5" l="1"/>
  <c r="E128" i="5"/>
  <c r="L127" i="5"/>
  <c r="B128" i="5"/>
  <c r="I127" i="5"/>
  <c r="J127" i="5"/>
  <c r="K127" i="5" l="1"/>
  <c r="B129" i="5"/>
  <c r="I128" i="5"/>
  <c r="J128" i="5"/>
  <c r="E129" i="5"/>
  <c r="L128" i="5"/>
  <c r="K128" i="5" l="1"/>
  <c r="E130" i="5"/>
  <c r="L129" i="5"/>
  <c r="B130" i="5"/>
  <c r="I129" i="5"/>
  <c r="J129" i="5"/>
  <c r="K129" i="5" l="1"/>
  <c r="B131" i="5"/>
  <c r="I130" i="5"/>
  <c r="J130" i="5"/>
  <c r="E131" i="5"/>
  <c r="L130" i="5"/>
  <c r="K130" i="5" l="1"/>
  <c r="E132" i="5"/>
  <c r="L131" i="5"/>
  <c r="B132" i="5"/>
  <c r="I131" i="5"/>
  <c r="J131" i="5"/>
  <c r="K131" i="5" l="1"/>
  <c r="B133" i="5"/>
  <c r="I132" i="5"/>
  <c r="J132" i="5"/>
  <c r="E133" i="5"/>
  <c r="L132" i="5"/>
  <c r="K132" i="5" l="1"/>
  <c r="E134" i="5"/>
  <c r="L133" i="5"/>
  <c r="B134" i="5"/>
  <c r="I133" i="5"/>
  <c r="J133" i="5"/>
  <c r="K133" i="5" l="1"/>
  <c r="B135" i="5"/>
  <c r="I134" i="5"/>
  <c r="J134" i="5"/>
  <c r="E135" i="5"/>
  <c r="L134" i="5"/>
  <c r="K134" i="5" l="1"/>
  <c r="E136" i="5"/>
  <c r="L135" i="5"/>
  <c r="B136" i="5"/>
  <c r="I135" i="5"/>
  <c r="J135" i="5"/>
  <c r="K135" i="5" l="1"/>
  <c r="B137" i="5"/>
  <c r="I136" i="5"/>
  <c r="J136" i="5"/>
  <c r="E137" i="5"/>
  <c r="L136" i="5"/>
  <c r="K136" i="5" l="1"/>
  <c r="E138" i="5"/>
  <c r="L137" i="5"/>
  <c r="B138" i="5"/>
  <c r="I137" i="5"/>
  <c r="J137" i="5"/>
  <c r="K137" i="5" l="1"/>
  <c r="B139" i="5"/>
  <c r="I138" i="5"/>
  <c r="J138" i="5"/>
  <c r="E139" i="5"/>
  <c r="L138" i="5"/>
  <c r="K138" i="5" l="1"/>
  <c r="E140" i="5"/>
  <c r="L139" i="5"/>
  <c r="B140" i="5"/>
  <c r="I139" i="5"/>
  <c r="J139" i="5"/>
  <c r="K139" i="5" l="1"/>
  <c r="B141" i="5"/>
  <c r="I140" i="5"/>
  <c r="J140" i="5"/>
  <c r="E141" i="5"/>
  <c r="L140" i="5"/>
  <c r="K140" i="5" l="1"/>
  <c r="E142" i="5"/>
  <c r="L141" i="5"/>
  <c r="B142" i="5"/>
  <c r="I141" i="5"/>
  <c r="J141" i="5"/>
  <c r="K141" i="5" l="1"/>
  <c r="B143" i="5"/>
  <c r="I142" i="5"/>
  <c r="J142" i="5"/>
  <c r="E143" i="5"/>
  <c r="L142" i="5"/>
  <c r="K142" i="5" l="1"/>
  <c r="E144" i="5"/>
  <c r="L144" i="5" s="1"/>
  <c r="L143" i="5"/>
  <c r="B144" i="5"/>
  <c r="I143" i="5"/>
  <c r="J143" i="5"/>
  <c r="K143" i="5" l="1"/>
  <c r="I144" i="5"/>
  <c r="J144" i="5"/>
  <c r="F11" i="5"/>
  <c r="K144" i="5" l="1"/>
  <c r="F10" i="5" s="1"/>
  <c r="F13" i="5" s="1"/>
</calcChain>
</file>

<file path=xl/sharedStrings.xml><?xml version="1.0" encoding="utf-8"?>
<sst xmlns="http://schemas.openxmlformats.org/spreadsheetml/2006/main" count="81" uniqueCount="66">
  <si>
    <t>Generelle antagelser:</t>
  </si>
  <si>
    <t>Gennemsnitlige levetider for traditionelle projekter</t>
  </si>
  <si>
    <t xml:space="preserve">Gennemsnitlige levetider for alternative projekter </t>
  </si>
  <si>
    <t>Driftsomkostninger</t>
  </si>
  <si>
    <t>Kommunens lånerente</t>
  </si>
  <si>
    <t>Låneperiode</t>
  </si>
  <si>
    <t>Årlig inflation</t>
  </si>
  <si>
    <t>Beregning af ydelse</t>
  </si>
  <si>
    <t>Den sædvanlige afhjælpningsløsning</t>
  </si>
  <si>
    <t>Den totale anlægsomkostning</t>
  </si>
  <si>
    <t>Årlige driftsomkostninger, der forventes betalt i det enkelte år</t>
  </si>
  <si>
    <t>Det alternative klimatilpasningsprojekt</t>
  </si>
  <si>
    <t xml:space="preserve">De samlede årlige anlægsomkostninger </t>
  </si>
  <si>
    <t xml:space="preserve"> - heraf anlægsomkostninger vedrørende klimadelen ejet af kommunen</t>
  </si>
  <si>
    <t xml:space="preserve"> - heraf anlægsomkostninger til anlæg ejet af HOFOR</t>
  </si>
  <si>
    <t>Kommunens driftsomkostninger relateret til den medfinansierede klimadel</t>
  </si>
  <si>
    <t>HOFORs driftsomkostninger relateret til anlæg ejet af HOFOR</t>
  </si>
  <si>
    <t>Selskabets betalinger til kommunen</t>
  </si>
  <si>
    <t>De årlige betalinger til de anlægsomkostninger, som selskabet betaler til kommuen (ydelse på lån)</t>
  </si>
  <si>
    <t>De årlige betalinger til de driftsomkostninger, som selskabet betaler til kommuen</t>
  </si>
  <si>
    <t>Cash flow for det alternative projekt som rammer HOFOR - opsamling</t>
  </si>
  <si>
    <t>Vejledning:</t>
  </si>
  <si>
    <t>Dette dokument kan anvendes til at vurdere, hvorvidt klimatilpasning ved hhv. sædvanlig afhjælpning eller alternativt projekt er mest omkostningseffektivt. Oplysninger om forventet årlig effektiv rente</t>
  </si>
  <si>
    <t>samt omkostninger til anlæg og drift skal indtastes i de orange celler. Det bemærkes, at omkostninger indgår som negative tal.</t>
  </si>
  <si>
    <t>Herefter beregnes den årlige ækvivalente annuitet ved de to typer klimatilpasningsinitiativer. Sidst beregnes hvilket klimatilpasningsinitiativ, som er mest omkostningseffektivt</t>
  </si>
  <si>
    <t>Rente</t>
  </si>
  <si>
    <t>Resultater</t>
  </si>
  <si>
    <t>Forventet årlig effektiv rente</t>
  </si>
  <si>
    <t>Årlig ækvivalent annuitet ved sædvanlig afhjælpning</t>
  </si>
  <si>
    <t>Årlig ækvivalent annuitet ved alternativt klimatilpasningsprojekt</t>
  </si>
  <si>
    <t>Konklusion</t>
  </si>
  <si>
    <t>Klimatilpasning ved sædvanlig afhjælpning</t>
  </si>
  <si>
    <t>Klimatilpasning ved alternativt klimatilpasningsprojekt</t>
  </si>
  <si>
    <t>Projektets startår</t>
  </si>
  <si>
    <t>Projektets slutår</t>
  </si>
  <si>
    <t>Anlægsomkostninger</t>
  </si>
  <si>
    <t>År</t>
  </si>
  <si>
    <t>Forventede driftsomkostninger i år t</t>
  </si>
  <si>
    <t xml:space="preserve">År </t>
  </si>
  <si>
    <t>Tilskud til anlægsomkostninger betalt i år t</t>
  </si>
  <si>
    <t>Tilskud til driftsomkostninger betalt i år t</t>
  </si>
  <si>
    <t>Sædvanlig afhjælpning: Cash-flow for anlæg</t>
  </si>
  <si>
    <t>Sædvanlig afhjælpning: Cash-flow for drift</t>
  </si>
  <si>
    <t>Tilbagediskonteret cash-flow for sædvanlig afhjælpning</t>
  </si>
  <si>
    <t>Tilbagediskonteret cash-flow for alternativt projekt</t>
  </si>
  <si>
    <t>Diskonteringssats for traditionel løsning</t>
  </si>
  <si>
    <t>cash flow</t>
  </si>
  <si>
    <t>nutidsværdi</t>
  </si>
  <si>
    <t>EAA</t>
  </si>
  <si>
    <t xml:space="preserve">Ydelse betalt til kommunen </t>
  </si>
  <si>
    <t xml:space="preserve">Driftomkostninger betalt til kommunen </t>
  </si>
  <si>
    <t>Kr.</t>
  </si>
  <si>
    <t>Nøgle</t>
  </si>
  <si>
    <t>HOFOR Spildevand Albertslund A/S</t>
  </si>
  <si>
    <t>HOFOR Spildevand Brøndby A/S</t>
  </si>
  <si>
    <t>HOFOR Spildevand Vallensbæk A/S</t>
  </si>
  <si>
    <t>Glostrup Kloak A/S</t>
  </si>
  <si>
    <t>Høje-Taastrup Kloak A/S</t>
  </si>
  <si>
    <t>Ishøj Kloak A/S</t>
  </si>
  <si>
    <t>I alt</t>
  </si>
  <si>
    <t>Glostrup Spildevand A/S</t>
  </si>
  <si>
    <t>HTK Kloak A/S</t>
  </si>
  <si>
    <t>Ishøj Spildevand A/S</t>
  </si>
  <si>
    <t>Selskab</t>
  </si>
  <si>
    <t>Fordelingsnøgle - anlægsdel</t>
  </si>
  <si>
    <t>Fordelingsnøgle - driftsdel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</si>
</sst>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_ &quot;kr&quot;\ * #,##0.00_ ;_ &quot;kr&quot;\ * \-#,##0.00_ ;_ &quot;kr&quot;\ * &quot;-&quot;??_ ;_ @_ "/>
    <numFmt numFmtId="166" formatCode="&quot;kr&quot;\ #,##0.00;[Red]&quot;kr&quot;\ \-#,##0.00"/>
    <numFmt numFmtId="167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rgb="FF0061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1" applyNumberFormat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 applyProtection="1"/>
    <xf numFmtId="0" fontId="0" fillId="0" borderId="0" xfId="0" applyProtection="1"/>
    <xf numFmtId="0" fontId="0" fillId="4" borderId="0" xfId="0" applyFill="1" applyProtection="1"/>
    <xf numFmtId="10" fontId="0" fillId="4" borderId="0" xfId="0" applyNumberFormat="1" applyFill="1" applyProtection="1"/>
    <xf numFmtId="9" fontId="0" fillId="4" borderId="0" xfId="0" applyNumberFormat="1" applyFill="1" applyProtection="1"/>
    <xf numFmtId="164" fontId="0" fillId="4" borderId="0" xfId="1" applyNumberFormat="1" applyFont="1" applyFill="1" applyProtection="1"/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0" fontId="9" fillId="5" borderId="0" xfId="0" applyFont="1" applyFill="1" applyProtection="1"/>
    <xf numFmtId="0" fontId="6" fillId="5" borderId="0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 indent="1"/>
    </xf>
    <xf numFmtId="0" fontId="0" fillId="0" borderId="0" xfId="0" applyBorder="1" applyAlignment="1" applyProtection="1">
      <alignment horizontal="left" indent="1"/>
    </xf>
    <xf numFmtId="3" fontId="0" fillId="6" borderId="0" xfId="0" applyNumberFormat="1" applyFill="1" applyBorder="1" applyProtection="1">
      <protection locked="0"/>
    </xf>
    <xf numFmtId="3" fontId="0" fillId="5" borderId="0" xfId="0" applyNumberFormat="1" applyFill="1" applyProtection="1"/>
    <xf numFmtId="3" fontId="0" fillId="5" borderId="2" xfId="0" applyNumberFormat="1" applyFill="1" applyBorder="1" applyProtection="1"/>
    <xf numFmtId="0" fontId="0" fillId="0" borderId="3" xfId="0" applyBorder="1" applyAlignment="1" applyProtection="1">
      <alignment horizontal="left" indent="1"/>
    </xf>
    <xf numFmtId="0" fontId="0" fillId="0" borderId="4" xfId="0" applyBorder="1" applyAlignment="1" applyProtection="1">
      <alignment horizontal="left" indent="1"/>
    </xf>
    <xf numFmtId="3" fontId="0" fillId="6" borderId="4" xfId="0" applyNumberFormat="1" applyFill="1" applyBorder="1" applyProtection="1">
      <protection locked="0"/>
    </xf>
    <xf numFmtId="0" fontId="0" fillId="0" borderId="0" xfId="0" applyFill="1" applyBorder="1" applyProtection="1"/>
    <xf numFmtId="3" fontId="0" fillId="0" borderId="0" xfId="0" applyNumberFormat="1" applyBorder="1" applyProtection="1"/>
    <xf numFmtId="0" fontId="0" fillId="0" borderId="0" xfId="0" applyBorder="1" applyProtection="1"/>
    <xf numFmtId="0" fontId="9" fillId="5" borderId="0" xfId="0" applyFont="1" applyFill="1" applyBorder="1" applyProtection="1"/>
    <xf numFmtId="3" fontId="0" fillId="6" borderId="2" xfId="0" applyNumberFormat="1" applyFill="1" applyBorder="1" applyProtection="1">
      <protection locked="0"/>
    </xf>
    <xf numFmtId="0" fontId="0" fillId="0" borderId="0" xfId="0" quotePrefix="1" applyBorder="1" applyAlignment="1" applyProtection="1">
      <alignment horizontal="left" indent="1"/>
    </xf>
    <xf numFmtId="4" fontId="0" fillId="6" borderId="0" xfId="0" applyNumberFormat="1" applyFill="1" applyProtection="1">
      <protection locked="0"/>
    </xf>
    <xf numFmtId="3" fontId="0" fillId="6" borderId="0" xfId="0" applyNumberFormat="1" applyFill="1" applyProtection="1">
      <protection locked="0"/>
    </xf>
    <xf numFmtId="0" fontId="5" fillId="5" borderId="0" xfId="0" applyFont="1" applyFill="1" applyBorder="1" applyProtection="1"/>
    <xf numFmtId="0" fontId="6" fillId="5" borderId="0" xfId="0" applyFont="1" applyFill="1" applyBorder="1" applyProtection="1"/>
    <xf numFmtId="0" fontId="6" fillId="5" borderId="2" xfId="0" applyFont="1" applyFill="1" applyBorder="1" applyProtection="1"/>
    <xf numFmtId="0" fontId="0" fillId="0" borderId="0" xfId="0" applyFill="1" applyBorder="1" applyAlignment="1" applyProtection="1">
      <alignment horizontal="left" indent="1"/>
    </xf>
    <xf numFmtId="0" fontId="0" fillId="7" borderId="0" xfId="0" applyFill="1" applyProtection="1"/>
    <xf numFmtId="0" fontId="10" fillId="2" borderId="0" xfId="2" applyFont="1" applyAlignment="1" applyProtection="1"/>
    <xf numFmtId="0" fontId="3" fillId="2" borderId="0" xfId="2" applyAlignment="1" applyProtection="1"/>
    <xf numFmtId="0" fontId="3" fillId="2" borderId="0" xfId="2" applyProtection="1"/>
    <xf numFmtId="0" fontId="1" fillId="7" borderId="0" xfId="0" applyFont="1" applyFill="1" applyBorder="1" applyProtection="1"/>
    <xf numFmtId="0" fontId="11" fillId="7" borderId="0" xfId="0" applyFont="1" applyFill="1" applyAlignment="1" applyProtection="1">
      <alignment horizontal="left"/>
    </xf>
    <xf numFmtId="0" fontId="11" fillId="7" borderId="0" xfId="0" applyFont="1" applyFill="1" applyBorder="1" applyAlignment="1" applyProtection="1">
      <alignment horizontal="left"/>
    </xf>
    <xf numFmtId="1" fontId="0" fillId="7" borderId="0" xfId="0" applyNumberFormat="1" applyFill="1" applyBorder="1" applyProtection="1"/>
    <xf numFmtId="0" fontId="0" fillId="7" borderId="0" xfId="0" applyFill="1" applyBorder="1" applyProtection="1"/>
    <xf numFmtId="0" fontId="1" fillId="7" borderId="0" xfId="0" applyFont="1" applyFill="1" applyProtection="1"/>
    <xf numFmtId="1" fontId="0" fillId="7" borderId="0" xfId="0" applyNumberFormat="1" applyFill="1" applyProtection="1"/>
    <xf numFmtId="0" fontId="1" fillId="7" borderId="5" xfId="0" applyFont="1" applyFill="1" applyBorder="1" applyProtection="1"/>
    <xf numFmtId="10" fontId="4" fillId="3" borderId="1" xfId="3" applyNumberFormat="1" applyProtection="1">
      <protection locked="0"/>
    </xf>
    <xf numFmtId="3" fontId="2" fillId="7" borderId="0" xfId="4" applyNumberFormat="1" applyFont="1" applyFill="1" applyProtection="1"/>
    <xf numFmtId="166" fontId="0" fillId="7" borderId="0" xfId="0" applyNumberFormat="1" applyFill="1" applyProtection="1"/>
    <xf numFmtId="1" fontId="4" fillId="3" borderId="1" xfId="3" applyNumberFormat="1" applyProtection="1">
      <protection locked="0"/>
    </xf>
    <xf numFmtId="3" fontId="0" fillId="7" borderId="0" xfId="0" applyNumberFormat="1" applyFont="1" applyFill="1" applyProtection="1"/>
    <xf numFmtId="3" fontId="4" fillId="3" borderId="1" xfId="3" applyNumberFormat="1" applyProtection="1">
      <protection locked="0"/>
    </xf>
    <xf numFmtId="0" fontId="1" fillId="7" borderId="5" xfId="0" applyFont="1" applyFill="1" applyBorder="1" applyAlignment="1" applyProtection="1">
      <alignment horizontal="center" wrapText="1"/>
    </xf>
    <xf numFmtId="0" fontId="12" fillId="7" borderId="0" xfId="0" applyFont="1" applyFill="1" applyProtection="1"/>
    <xf numFmtId="1" fontId="0" fillId="7" borderId="6" xfId="0" applyNumberFormat="1" applyFont="1" applyFill="1" applyBorder="1" applyProtection="1"/>
    <xf numFmtId="0" fontId="6" fillId="7" borderId="0" xfId="0" applyFont="1" applyFill="1" applyProtection="1"/>
    <xf numFmtId="0" fontId="0" fillId="7" borderId="0" xfId="0" applyFont="1" applyFill="1" applyProtection="1"/>
    <xf numFmtId="1" fontId="0" fillId="7" borderId="7" xfId="0" applyNumberFormat="1" applyFont="1" applyFill="1" applyBorder="1" applyProtection="1"/>
    <xf numFmtId="1" fontId="0" fillId="7" borderId="7" xfId="0" applyNumberFormat="1" applyFill="1" applyBorder="1" applyProtection="1"/>
    <xf numFmtId="167" fontId="0" fillId="4" borderId="0" xfId="0" applyNumberFormat="1" applyFill="1" applyProtection="1"/>
    <xf numFmtId="3" fontId="0" fillId="0" borderId="0" xfId="0" applyNumberFormat="1" applyBorder="1" applyAlignment="1" applyProtection="1">
      <alignment horizontal="right" indent="1"/>
    </xf>
    <xf numFmtId="3" fontId="0" fillId="0" borderId="0" xfId="0" applyNumberFormat="1" applyProtection="1"/>
    <xf numFmtId="10" fontId="0" fillId="0" borderId="0" xfId="5" applyNumberFormat="1" applyFont="1"/>
    <xf numFmtId="164" fontId="0" fillId="0" borderId="0" xfId="1" applyNumberFormat="1" applyFont="1" applyProtection="1"/>
    <xf numFmtId="0" fontId="0" fillId="0" borderId="8" xfId="0" applyBorder="1"/>
    <xf numFmtId="10" fontId="0" fillId="0" borderId="9" xfId="0" applyNumberFormat="1" applyBorder="1" applyProtection="1"/>
    <xf numFmtId="0" fontId="0" fillId="0" borderId="10" xfId="0" applyBorder="1"/>
    <xf numFmtId="10" fontId="0" fillId="0" borderId="11" xfId="0" applyNumberFormat="1" applyBorder="1" applyProtection="1"/>
    <xf numFmtId="0" fontId="1" fillId="0" borderId="12" xfId="0" applyFont="1" applyBorder="1" applyProtection="1"/>
    <xf numFmtId="0" fontId="1" fillId="0" borderId="13" xfId="0" applyFont="1" applyBorder="1" applyAlignment="1" applyProtection="1">
      <alignment horizontal="right"/>
    </xf>
    <xf numFmtId="0" fontId="0" fillId="0" borderId="8" xfId="0" applyFill="1" applyBorder="1"/>
    <xf numFmtId="10" fontId="0" fillId="0" borderId="9" xfId="0" applyNumberFormat="1" applyFill="1" applyBorder="1" applyProtection="1"/>
    <xf numFmtId="164" fontId="0" fillId="0" borderId="0" xfId="1" applyNumberFormat="1" applyFont="1" applyFill="1" applyProtection="1"/>
    <xf numFmtId="0" fontId="0" fillId="0" borderId="0" xfId="0" applyFill="1" applyProtection="1"/>
  </cellXfs>
  <cellStyles count="6">
    <cellStyle name="God" xfId="2" builtinId="26"/>
    <cellStyle name="Input" xfId="3" builtinId="20"/>
    <cellStyle name="Komma" xfId="1" builtinId="3"/>
    <cellStyle name="Normal" xfId="0" builtinId="0"/>
    <cellStyle name="Procent" xfId="5" builtinId="5"/>
    <cellStyle name="Valuta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6"/>
  <sheetViews>
    <sheetView tabSelected="1" zoomScale="70" zoomScaleNormal="70" workbookViewId="0">
      <selection activeCell="C10" sqref="C10"/>
    </sheetView>
  </sheetViews>
  <sheetFormatPr defaultRowHeight="15" x14ac:dyDescent="0.25"/>
  <cols>
    <col min="1" max="1" width="9.140625" style="31"/>
    <col min="2" max="2" width="70.7109375" style="31" customWidth="1"/>
    <col min="3" max="3" width="40.7109375" style="31" customWidth="1"/>
    <col min="4" max="4" width="20.140625" style="31" customWidth="1"/>
    <col min="5" max="5" width="70.7109375" style="31" customWidth="1"/>
    <col min="6" max="7" width="40.7109375" style="31" customWidth="1"/>
    <col min="8" max="8" width="19.85546875" style="31" customWidth="1"/>
    <col min="9" max="9" width="43.28515625" style="31" hidden="1" customWidth="1"/>
    <col min="10" max="10" width="45.28515625" style="31" hidden="1" customWidth="1"/>
    <col min="11" max="11" width="54.28515625" style="31" hidden="1" customWidth="1"/>
    <col min="12" max="12" width="43.42578125" style="31" hidden="1" customWidth="1"/>
    <col min="13" max="16384" width="9.140625" style="31"/>
  </cols>
  <sheetData>
    <row r="2" spans="1:10" x14ac:dyDescent="0.25">
      <c r="B2" s="32" t="s">
        <v>21</v>
      </c>
      <c r="C2" s="33"/>
      <c r="D2" s="33"/>
      <c r="E2" s="33"/>
      <c r="F2" s="33"/>
      <c r="G2" s="34"/>
    </row>
    <row r="3" spans="1:10" x14ac:dyDescent="0.25">
      <c r="B3" s="33" t="s">
        <v>22</v>
      </c>
      <c r="C3" s="33"/>
      <c r="D3" s="33"/>
      <c r="E3" s="33"/>
      <c r="F3" s="33"/>
      <c r="G3" s="33"/>
    </row>
    <row r="4" spans="1:10" x14ac:dyDescent="0.25">
      <c r="B4" s="33" t="s">
        <v>23</v>
      </c>
      <c r="C4" s="33"/>
      <c r="D4" s="33"/>
      <c r="E4" s="33"/>
      <c r="F4" s="33"/>
      <c r="G4" s="33"/>
    </row>
    <row r="5" spans="1:10" x14ac:dyDescent="0.25">
      <c r="A5" s="35"/>
      <c r="B5" s="33" t="s">
        <v>24</v>
      </c>
      <c r="C5" s="33"/>
      <c r="D5" s="33"/>
      <c r="E5" s="33"/>
      <c r="F5" s="33"/>
      <c r="G5" s="33"/>
    </row>
    <row r="6" spans="1:10" x14ac:dyDescent="0.25">
      <c r="A6" s="35"/>
      <c r="B6" s="33"/>
      <c r="C6" s="33"/>
      <c r="D6" s="33"/>
      <c r="E6" s="33"/>
      <c r="F6" s="33"/>
      <c r="G6" s="33"/>
    </row>
    <row r="7" spans="1:10" x14ac:dyDescent="0.25">
      <c r="A7" s="35"/>
    </row>
    <row r="8" spans="1:10" ht="18.75" x14ac:dyDescent="0.3">
      <c r="A8" s="35"/>
      <c r="B8" s="36" t="s">
        <v>25</v>
      </c>
      <c r="C8" s="35"/>
      <c r="D8" s="35"/>
      <c r="E8" s="37" t="s">
        <v>26</v>
      </c>
      <c r="F8" s="38"/>
      <c r="G8" s="39"/>
      <c r="H8" s="40"/>
    </row>
    <row r="9" spans="1:10" ht="15.75" thickBot="1" x14ac:dyDescent="0.3">
      <c r="F9" s="41"/>
    </row>
    <row r="10" spans="1:10" ht="15.75" thickBot="1" x14ac:dyDescent="0.3">
      <c r="B10" s="42" t="s">
        <v>27</v>
      </c>
      <c r="C10" s="43">
        <v>3.5000000000000003E-2</v>
      </c>
      <c r="E10" s="42" t="s">
        <v>28</v>
      </c>
      <c r="F10" s="44">
        <f>IF(SUM($C$21:$C$144)&lt;0,($C$10*SUM($K$25:$K$144)/(1-(1+$C$10)^(-($C$19-$C$18+1)))),"")</f>
        <v>-1579697.3654693426</v>
      </c>
    </row>
    <row r="11" spans="1:10" ht="15.75" thickBot="1" x14ac:dyDescent="0.3">
      <c r="E11" s="42" t="s">
        <v>29</v>
      </c>
      <c r="F11" s="44">
        <f>IF(SUM($F$25:$G$144)&lt;0,($C$10*SUM($L$25:$L$144)/(1-(1+$C$10)^(-($F$19-$F$18+1)))),"")</f>
        <v>-709517.37185373937</v>
      </c>
    </row>
    <row r="13" spans="1:10" x14ac:dyDescent="0.25">
      <c r="E13" s="40" t="s">
        <v>30</v>
      </c>
      <c r="F13" s="40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0" ht="18.75" x14ac:dyDescent="0.3">
      <c r="B16" s="36" t="s">
        <v>31</v>
      </c>
      <c r="E16" s="36" t="s">
        <v>32</v>
      </c>
      <c r="J16" s="45"/>
    </row>
    <row r="17" spans="2:12" ht="15.75" thickBot="1" x14ac:dyDescent="0.3">
      <c r="J17" s="45"/>
    </row>
    <row r="18" spans="2:12" ht="15.75" thickBot="1" x14ac:dyDescent="0.3">
      <c r="B18" s="42" t="s">
        <v>33</v>
      </c>
      <c r="C18" s="46">
        <v>2016</v>
      </c>
      <c r="E18" s="42" t="s">
        <v>33</v>
      </c>
      <c r="F18" s="46">
        <v>2016</v>
      </c>
      <c r="J18" s="45"/>
      <c r="L18" s="47" t="str">
        <f xml:space="preserve"> IF($E18&gt;=$F$18,IF($E18&lt;=$F$19,SUM($F18:$G18),""),"")</f>
        <v/>
      </c>
    </row>
    <row r="19" spans="2:12" ht="15.75" thickBot="1" x14ac:dyDescent="0.3">
      <c r="B19" s="42" t="s">
        <v>34</v>
      </c>
      <c r="C19" s="46">
        <f>+C18+49</f>
        <v>2065</v>
      </c>
      <c r="D19" s="41"/>
      <c r="E19" s="42" t="s">
        <v>34</v>
      </c>
      <c r="F19" s="46">
        <f>+F18+49</f>
        <v>2065</v>
      </c>
      <c r="I19" s="45"/>
      <c r="J19" s="45"/>
      <c r="L19" s="47" t="str">
        <f xml:space="preserve"> IF($E19&gt;=$F$18,IF($E19&lt;=$F$19,SUM($F19:$G19),""),"")</f>
        <v/>
      </c>
    </row>
    <row r="20" spans="2:12" ht="15.75" thickBot="1" x14ac:dyDescent="0.3">
      <c r="B20" s="35"/>
      <c r="D20" s="41"/>
      <c r="E20" s="35"/>
      <c r="F20" s="35"/>
      <c r="I20" s="45"/>
      <c r="J20" s="45"/>
    </row>
    <row r="21" spans="2:12" ht="15.75" thickBot="1" x14ac:dyDescent="0.3">
      <c r="B21" s="42" t="s">
        <v>35</v>
      </c>
      <c r="C21" s="48">
        <f>-'Anlægs- og driftsomkostninger'!C13</f>
        <v>-32700000</v>
      </c>
      <c r="D21" s="41"/>
      <c r="E21" s="35"/>
      <c r="F21" s="35"/>
      <c r="I21" s="45"/>
      <c r="J21" s="45"/>
    </row>
    <row r="22" spans="2:12" x14ac:dyDescent="0.25">
      <c r="B22" s="35"/>
      <c r="D22" s="41"/>
      <c r="E22" s="35"/>
      <c r="F22" s="35"/>
      <c r="I22" s="45"/>
      <c r="J22" s="45"/>
    </row>
    <row r="23" spans="2:12" ht="15.75" thickBot="1" x14ac:dyDescent="0.3"/>
    <row r="24" spans="2:12" ht="30" customHeight="1" thickBot="1" x14ac:dyDescent="0.3">
      <c r="B24" s="42" t="s">
        <v>36</v>
      </c>
      <c r="C24" s="49" t="s">
        <v>37</v>
      </c>
      <c r="E24" s="42" t="s">
        <v>38</v>
      </c>
      <c r="F24" s="49" t="s">
        <v>39</v>
      </c>
      <c r="G24" s="49" t="s">
        <v>40</v>
      </c>
      <c r="I24" s="31" t="s">
        <v>41</v>
      </c>
      <c r="J24" s="31" t="s">
        <v>42</v>
      </c>
      <c r="K24" s="50" t="s">
        <v>43</v>
      </c>
      <c r="L24" s="50" t="s">
        <v>44</v>
      </c>
    </row>
    <row r="25" spans="2:12" x14ac:dyDescent="0.25">
      <c r="B25" s="51">
        <v>2015</v>
      </c>
      <c r="C25" s="48"/>
      <c r="E25" s="51">
        <v>2015</v>
      </c>
      <c r="F25" s="48"/>
      <c r="G25" s="48"/>
      <c r="H25" s="52"/>
      <c r="I25" s="53" t="str">
        <f xml:space="preserve"> IF($B25=$C$18,$C$21,"")</f>
        <v/>
      </c>
      <c r="J25" s="47" t="str">
        <f xml:space="preserve"> IF($B25&gt;=$C$18,IF($B25&lt;=$C$19,$C25,""),"")</f>
        <v/>
      </c>
      <c r="K25" s="53" t="str">
        <f xml:space="preserve"> IF(SUM($I25:$J25)/((1+$C$10)^($B25-$C$18))&lt;0,SUM($I25:$J25)/((1+$C$10)^($B25-$C$18)),"")</f>
        <v/>
      </c>
      <c r="L25" s="53" t="str">
        <f xml:space="preserve"> IF($E25&gt;=$F$18,IF($E25&lt;=$F$19,IF(SUM($F25:$G25)/((1+$C$10)^($E25-$F$18))&lt;0,SUM($F25:$G25)/((1+$C$10)^($E25-$F$18)),""),""),"")</f>
        <v/>
      </c>
    </row>
    <row r="26" spans="2:12" x14ac:dyDescent="0.25">
      <c r="B26" s="54">
        <v>2016</v>
      </c>
      <c r="C26" s="48">
        <f>-'Anlægs- og driftsomkostninger'!C14</f>
        <v>-135000</v>
      </c>
      <c r="E26" s="54">
        <v>2016</v>
      </c>
      <c r="F26" s="48">
        <f>+'Anlægs- og driftsomkostninger'!C29</f>
        <v>-1652471.7144205838</v>
      </c>
      <c r="G26" s="48">
        <f>+'Anlægs- og driftsomkostninger'!C30</f>
        <v>-75000</v>
      </c>
      <c r="H26" s="52"/>
      <c r="I26" s="53">
        <f t="shared" ref="I26:I89" si="0" xml:space="preserve"> IF($B26=$C$18,$C$21,"")</f>
        <v>-32700000</v>
      </c>
      <c r="J26" s="47">
        <f t="shared" ref="J26:J89" si="1" xml:space="preserve"> IF($B26&gt;=$C$18,IF($B26&lt;=$C$19,$C26,""),"")</f>
        <v>-135000</v>
      </c>
      <c r="K26" s="53">
        <f t="shared" ref="K26:K89" si="2" xml:space="preserve"> IF(SUM($I26:$J26)/((1+$C$10)^($B26-$C$18))&lt;0,SUM($I26:$J26)/((1+$C$10)^($B26-$C$18)),"")</f>
        <v>-32835000</v>
      </c>
      <c r="L26" s="53">
        <f xml:space="preserve"> IF($E26&gt;=$F$18,IF($E26&lt;=$F$19,IF(SUM($F26:$G26)/((1+$C$10)^($E26-$F$18))&lt;0,SUM($F26:$G26)/((1+$C$10)^($E26-$F$18)),""),""),"")</f>
        <v>-1727471.7144205838</v>
      </c>
    </row>
    <row r="27" spans="2:12" x14ac:dyDescent="0.25">
      <c r="B27" s="55">
        <f>B26+1</f>
        <v>2017</v>
      </c>
      <c r="C27" s="48">
        <f>+C26*(1+'Anlægs- og driftsomkostninger'!$C$7)</f>
        <v>-137025</v>
      </c>
      <c r="E27" s="55">
        <f>E26+1</f>
        <v>2017</v>
      </c>
      <c r="F27" s="48">
        <f>+'Anlægs- og driftsomkostninger'!D29</f>
        <v>-1652471.7144205838</v>
      </c>
      <c r="G27" s="48">
        <f>+'Anlægs- og driftsomkostninger'!D30</f>
        <v>-76124.999999999985</v>
      </c>
      <c r="H27" s="52"/>
      <c r="I27" s="53" t="str">
        <f t="shared" si="0"/>
        <v/>
      </c>
      <c r="J27" s="47">
        <f t="shared" si="1"/>
        <v>-137025</v>
      </c>
      <c r="K27" s="53">
        <f t="shared" si="2"/>
        <v>-132391.30434782611</v>
      </c>
      <c r="L27" s="53">
        <f t="shared" ref="L27:L89" si="3" xml:space="preserve"> IF($E27&gt;=$F$18,IF($E27&lt;=$F$19,IF(SUM($F27:$G27)/((1+$C$10)^($E27-$F$18))&lt;0,SUM($F27:$G27)/((1+$C$10)^($E27-$F$18)),""),""),"")</f>
        <v>-1670141.753063366</v>
      </c>
    </row>
    <row r="28" spans="2:12" x14ac:dyDescent="0.25">
      <c r="B28" s="55">
        <f t="shared" ref="B28:B91" si="4">B27+1</f>
        <v>2018</v>
      </c>
      <c r="C28" s="48">
        <f>+C27*(1+'Anlægs- og driftsomkostninger'!$C$7)</f>
        <v>-139080.375</v>
      </c>
      <c r="E28" s="55">
        <f t="shared" ref="E28:E91" si="5">E27+1</f>
        <v>2018</v>
      </c>
      <c r="F28" s="48">
        <f>+'Anlægs- og driftsomkostninger'!E29</f>
        <v>-1652471.7144205838</v>
      </c>
      <c r="G28" s="48">
        <f>+'Anlægs- og driftsomkostninger'!E30</f>
        <v>-77266.874999999971</v>
      </c>
      <c r="H28" s="52"/>
      <c r="I28" s="53" t="str">
        <f t="shared" si="0"/>
        <v/>
      </c>
      <c r="J28" s="47">
        <f t="shared" si="1"/>
        <v>-139080.375</v>
      </c>
      <c r="K28" s="53">
        <f t="shared" si="2"/>
        <v>-129833.01827347197</v>
      </c>
      <c r="L28" s="53">
        <f t="shared" si="3"/>
        <v>-1614729.4820608033</v>
      </c>
    </row>
    <row r="29" spans="2:12" x14ac:dyDescent="0.25">
      <c r="B29" s="55">
        <f t="shared" si="4"/>
        <v>2019</v>
      </c>
      <c r="C29" s="48">
        <f>+C28*(1+'Anlægs- og driftsomkostninger'!$C$7)</f>
        <v>-141166.58062499997</v>
      </c>
      <c r="E29" s="55">
        <f t="shared" si="5"/>
        <v>2019</v>
      </c>
      <c r="F29" s="48">
        <f>+'Anlægs- og driftsomkostninger'!F29</f>
        <v>-1652471.7144205838</v>
      </c>
      <c r="G29" s="48">
        <f>+'Anlægs- og driftsomkostninger'!F30</f>
        <v>-78425.878124999959</v>
      </c>
      <c r="H29" s="52"/>
      <c r="I29" s="53" t="str">
        <f t="shared" si="0"/>
        <v/>
      </c>
      <c r="J29" s="47">
        <f t="shared" si="1"/>
        <v>-141166.58062499997</v>
      </c>
      <c r="K29" s="53">
        <f t="shared" si="2"/>
        <v>-127324.1676788155</v>
      </c>
      <c r="L29" s="53">
        <f t="shared" si="3"/>
        <v>-1561170.45785483</v>
      </c>
    </row>
    <row r="30" spans="2:12" x14ac:dyDescent="0.25">
      <c r="B30" s="55">
        <f t="shared" si="4"/>
        <v>2020</v>
      </c>
      <c r="C30" s="48">
        <f>+C29*(1+'Anlægs- og driftsomkostninger'!$C$7)</f>
        <v>-143284.07933437495</v>
      </c>
      <c r="E30" s="55">
        <f t="shared" si="5"/>
        <v>2020</v>
      </c>
      <c r="F30" s="48">
        <f>+'Anlægs- og driftsomkostninger'!G29</f>
        <v>-1652471.7144205838</v>
      </c>
      <c r="G30" s="48">
        <f>+'Anlægs- og driftsomkostninger'!G30</f>
        <v>-79602.26629687495</v>
      </c>
      <c r="H30" s="52"/>
      <c r="I30" s="53" t="str">
        <f t="shared" si="0"/>
        <v/>
      </c>
      <c r="J30" s="47">
        <f t="shared" si="1"/>
        <v>-143284.07933437495</v>
      </c>
      <c r="K30" s="53">
        <f t="shared" si="2"/>
        <v>-124863.79728888669</v>
      </c>
      <c r="L30" s="53">
        <f t="shared" si="3"/>
        <v>-1509402.4082951564</v>
      </c>
    </row>
    <row r="31" spans="2:12" x14ac:dyDescent="0.25">
      <c r="B31" s="55">
        <f t="shared" si="4"/>
        <v>2021</v>
      </c>
      <c r="C31" s="48">
        <f>+C30*(1+'Anlægs- og driftsomkostninger'!$C$7)</f>
        <v>-145433.34052439057</v>
      </c>
      <c r="E31" s="55">
        <f t="shared" si="5"/>
        <v>2021</v>
      </c>
      <c r="F31" s="48">
        <f>+'Anlægs- og driftsomkostninger'!H29</f>
        <v>-1652471.7144205838</v>
      </c>
      <c r="G31" s="48">
        <f>+'Anlægs- og driftsomkostninger'!H30</f>
        <v>-80796.300291328065</v>
      </c>
      <c r="H31" s="52"/>
      <c r="I31" s="53" t="str">
        <f t="shared" si="0"/>
        <v/>
      </c>
      <c r="J31" s="47">
        <f t="shared" si="1"/>
        <v>-145433.34052439057</v>
      </c>
      <c r="K31" s="53">
        <f t="shared" si="2"/>
        <v>-122450.97028813527</v>
      </c>
      <c r="L31" s="53">
        <f t="shared" si="3"/>
        <v>-1459365.1593615755</v>
      </c>
    </row>
    <row r="32" spans="2:12" x14ac:dyDescent="0.25">
      <c r="B32" s="55">
        <f t="shared" si="4"/>
        <v>2022</v>
      </c>
      <c r="C32" s="48">
        <f>+C31*(1+'Anlægs- og driftsomkostninger'!$C$7)</f>
        <v>-147614.84063225641</v>
      </c>
      <c r="E32" s="55">
        <f t="shared" si="5"/>
        <v>2022</v>
      </c>
      <c r="F32" s="48">
        <f>+'Anlægs- og driftsomkostninger'!I29</f>
        <v>-1652471.7144205838</v>
      </c>
      <c r="G32" s="48">
        <f>+'Anlægs- og driftsomkostninger'!I30</f>
        <v>-82008.244795697974</v>
      </c>
      <c r="H32" s="52"/>
      <c r="I32" s="53" t="str">
        <f t="shared" si="0"/>
        <v/>
      </c>
      <c r="J32" s="47">
        <f t="shared" si="1"/>
        <v>-147614.84063225641</v>
      </c>
      <c r="K32" s="53">
        <f t="shared" si="2"/>
        <v>-120084.76796372683</v>
      </c>
      <c r="L32" s="53">
        <f t="shared" si="3"/>
        <v>-1411000.5643613299</v>
      </c>
    </row>
    <row r="33" spans="2:12" x14ac:dyDescent="0.25">
      <c r="B33" s="55">
        <f t="shared" si="4"/>
        <v>2023</v>
      </c>
      <c r="C33" s="48">
        <f>+C32*(1+'Anlægs- og driftsomkostninger'!$C$7)</f>
        <v>-149829.06324174025</v>
      </c>
      <c r="E33" s="55">
        <f t="shared" si="5"/>
        <v>2023</v>
      </c>
      <c r="F33" s="48">
        <f>+'Anlægs- og driftsomkostninger'!J29</f>
        <v>-1652471.7144205838</v>
      </c>
      <c r="G33" s="48">
        <f>+'Anlægs- og driftsomkostninger'!J30</f>
        <v>-83238.368467633438</v>
      </c>
      <c r="H33" s="52"/>
      <c r="I33" s="53" t="str">
        <f t="shared" si="0"/>
        <v/>
      </c>
      <c r="J33" s="47">
        <f t="shared" si="1"/>
        <v>-149829.06324174025</v>
      </c>
      <c r="K33" s="53">
        <f t="shared" si="2"/>
        <v>-117764.28935573212</v>
      </c>
      <c r="L33" s="53">
        <f t="shared" si="3"/>
        <v>-1364252.4355179013</v>
      </c>
    </row>
    <row r="34" spans="2:12" x14ac:dyDescent="0.25">
      <c r="B34" s="55">
        <f t="shared" si="4"/>
        <v>2024</v>
      </c>
      <c r="C34" s="48">
        <f>+C33*(1+'Anlægs- og driftsomkostninger'!$C$7)</f>
        <v>-152076.49919036633</v>
      </c>
      <c r="E34" s="55">
        <f t="shared" si="5"/>
        <v>2024</v>
      </c>
      <c r="F34" s="48">
        <f>+'Anlægs- og driftsomkostninger'!K29</f>
        <v>-1652471.7144205838</v>
      </c>
      <c r="G34" s="48">
        <f>+'Anlægs- og driftsomkostninger'!K30</f>
        <v>-84486.943994647925</v>
      </c>
      <c r="H34" s="52"/>
      <c r="I34" s="53" t="str">
        <f t="shared" si="0"/>
        <v/>
      </c>
      <c r="J34" s="47">
        <f t="shared" si="1"/>
        <v>-152076.49919036633</v>
      </c>
      <c r="K34" s="53">
        <f t="shared" si="2"/>
        <v>-115488.65091407546</v>
      </c>
      <c r="L34" s="53">
        <f t="shared" si="3"/>
        <v>-1319066.4778704019</v>
      </c>
    </row>
    <row r="35" spans="2:12" x14ac:dyDescent="0.25">
      <c r="B35" s="55">
        <f t="shared" si="4"/>
        <v>2025</v>
      </c>
      <c r="C35" s="48">
        <f>+C34*(1+'Anlægs- og driftsomkostninger'!$C$7)</f>
        <v>-154357.64667822182</v>
      </c>
      <c r="E35" s="55">
        <f t="shared" si="5"/>
        <v>2025</v>
      </c>
      <c r="F35" s="48">
        <f>+'Anlægs- og driftsomkostninger'!L29</f>
        <v>-1652471.7144205838</v>
      </c>
      <c r="G35" s="48">
        <f>+'Anlægs- og driftsomkostninger'!L30</f>
        <v>-85754.248154567642</v>
      </c>
      <c r="H35" s="52"/>
      <c r="I35" s="53" t="str">
        <f t="shared" si="0"/>
        <v/>
      </c>
      <c r="J35" s="47">
        <f t="shared" si="1"/>
        <v>-154357.64667822182</v>
      </c>
      <c r="K35" s="53">
        <f t="shared" si="2"/>
        <v>-113256.98616211266</v>
      </c>
      <c r="L35" s="53">
        <f t="shared" si="3"/>
        <v>-1275390.2254054938</v>
      </c>
    </row>
    <row r="36" spans="2:12" x14ac:dyDescent="0.25">
      <c r="B36" s="55">
        <f t="shared" si="4"/>
        <v>2026</v>
      </c>
      <c r="C36" s="48">
        <f>+C35*(1+'Anlægs- og driftsomkostninger'!$C$7)</f>
        <v>-156673.01137839514</v>
      </c>
      <c r="E36" s="55">
        <f t="shared" si="5"/>
        <v>2026</v>
      </c>
      <c r="F36" s="48"/>
      <c r="G36" s="48">
        <f>+'Anlægs- og driftsomkostninger'!M30</f>
        <v>-87040.561876886146</v>
      </c>
      <c r="H36" s="52"/>
      <c r="I36" s="53" t="str">
        <f t="shared" si="0"/>
        <v/>
      </c>
      <c r="J36" s="47">
        <f t="shared" si="1"/>
        <v>-156673.01137839514</v>
      </c>
      <c r="K36" s="53">
        <f t="shared" si="2"/>
        <v>-111068.44536670952</v>
      </c>
      <c r="L36" s="53">
        <f t="shared" si="3"/>
        <v>-61704.691870394148</v>
      </c>
    </row>
    <row r="37" spans="2:12" x14ac:dyDescent="0.25">
      <c r="B37" s="55">
        <f t="shared" si="4"/>
        <v>2027</v>
      </c>
      <c r="C37" s="48">
        <f>+C36*(1+'Anlægs- og driftsomkostninger'!$C$7)</f>
        <v>-159023.10654907106</v>
      </c>
      <c r="E37" s="55">
        <f t="shared" si="5"/>
        <v>2027</v>
      </c>
      <c r="F37" s="48"/>
      <c r="G37" s="48">
        <f>+'Anlægs- og driftsomkostninger'!N30</f>
        <v>-88346.170305039428</v>
      </c>
      <c r="H37" s="52"/>
      <c r="I37" s="53" t="str">
        <f t="shared" si="0"/>
        <v/>
      </c>
      <c r="J37" s="47">
        <f t="shared" si="1"/>
        <v>-159023.10654907106</v>
      </c>
      <c r="K37" s="53">
        <f t="shared" si="2"/>
        <v>-108922.19521469581</v>
      </c>
      <c r="L37" s="53">
        <f t="shared" si="3"/>
        <v>-60512.33067483097</v>
      </c>
    </row>
    <row r="38" spans="2:12" x14ac:dyDescent="0.25">
      <c r="B38" s="55">
        <f t="shared" si="4"/>
        <v>2028</v>
      </c>
      <c r="C38" s="48">
        <f>+C37*(1+'Anlægs- og driftsomkostninger'!$C$7)</f>
        <v>-161408.45314730713</v>
      </c>
      <c r="E38" s="55">
        <f t="shared" si="5"/>
        <v>2028</v>
      </c>
      <c r="F38" s="48"/>
      <c r="G38" s="48">
        <f>+'Anlægs- og driftsomkostninger'!O30</f>
        <v>-89671.362859615008</v>
      </c>
      <c r="H38" s="52"/>
      <c r="I38" s="53" t="str">
        <f t="shared" si="0"/>
        <v/>
      </c>
      <c r="J38" s="47">
        <f t="shared" si="1"/>
        <v>-161408.45314730713</v>
      </c>
      <c r="K38" s="53">
        <f t="shared" si="2"/>
        <v>-106817.41849557126</v>
      </c>
      <c r="L38" s="53">
        <f t="shared" si="3"/>
        <v>-59343.01027531732</v>
      </c>
    </row>
    <row r="39" spans="2:12" x14ac:dyDescent="0.25">
      <c r="B39" s="55">
        <f t="shared" si="4"/>
        <v>2029</v>
      </c>
      <c r="C39" s="48">
        <f>+C38*(1+'Anlægs- og driftsomkostninger'!$C$7)</f>
        <v>-163829.57994451671</v>
      </c>
      <c r="E39" s="55">
        <f t="shared" si="5"/>
        <v>2029</v>
      </c>
      <c r="F39" s="48"/>
      <c r="G39" s="48">
        <f>+'Anlægs- og driftsomkostninger'!P30</f>
        <v>-91016.43330250922</v>
      </c>
      <c r="H39" s="52"/>
      <c r="I39" s="53" t="str">
        <f t="shared" si="0"/>
        <v/>
      </c>
      <c r="J39" s="47">
        <f t="shared" si="1"/>
        <v>-163829.57994451671</v>
      </c>
      <c r="K39" s="53">
        <f t="shared" si="2"/>
        <v>-104753.31379034283</v>
      </c>
      <c r="L39" s="53">
        <f t="shared" si="3"/>
        <v>-58196.285439079307</v>
      </c>
    </row>
    <row r="40" spans="2:12" x14ac:dyDescent="0.25">
      <c r="B40" s="55">
        <f t="shared" si="4"/>
        <v>2030</v>
      </c>
      <c r="C40" s="48">
        <f>+C39*(1+'Anlægs- og driftsomkostninger'!$C$7)</f>
        <v>-166287.02364368443</v>
      </c>
      <c r="E40" s="55">
        <f t="shared" si="5"/>
        <v>2030</v>
      </c>
      <c r="F40" s="48"/>
      <c r="G40" s="48">
        <f>+'Anlægs- og driftsomkostninger'!Q30</f>
        <v>-92381.679802046856</v>
      </c>
      <c r="H40" s="52"/>
      <c r="I40" s="53" t="str">
        <f t="shared" si="0"/>
        <v/>
      </c>
      <c r="J40" s="47">
        <f t="shared" si="1"/>
        <v>-166287.02364368443</v>
      </c>
      <c r="K40" s="53">
        <f t="shared" si="2"/>
        <v>-102729.09516637483</v>
      </c>
      <c r="L40" s="53">
        <f t="shared" si="3"/>
        <v>-57071.719536874873</v>
      </c>
    </row>
    <row r="41" spans="2:12" x14ac:dyDescent="0.25">
      <c r="B41" s="55">
        <f t="shared" si="4"/>
        <v>2031</v>
      </c>
      <c r="C41" s="48">
        <f>+C40*(1+'Anlægs- og driftsomkostninger'!$C$7)</f>
        <v>-168781.32899833968</v>
      </c>
      <c r="E41" s="55">
        <f t="shared" si="5"/>
        <v>2031</v>
      </c>
      <c r="F41" s="48"/>
      <c r="G41" s="48">
        <f>+'Anlægs- og driftsomkostninger'!R30</f>
        <v>-93767.404999077553</v>
      </c>
      <c r="H41" s="52"/>
      <c r="I41" s="53" t="str">
        <f t="shared" si="0"/>
        <v/>
      </c>
      <c r="J41" s="47">
        <f t="shared" si="1"/>
        <v>-168781.32899833968</v>
      </c>
      <c r="K41" s="53">
        <f t="shared" si="2"/>
        <v>-100743.9918781357</v>
      </c>
      <c r="L41" s="53">
        <f t="shared" si="3"/>
        <v>-55968.884376742026</v>
      </c>
    </row>
    <row r="42" spans="2:12" x14ac:dyDescent="0.25">
      <c r="B42" s="55">
        <f t="shared" si="4"/>
        <v>2032</v>
      </c>
      <c r="C42" s="48">
        <f>+C41*(1+'Anlægs- og driftsomkostninger'!$C$7)</f>
        <v>-171313.04893331477</v>
      </c>
      <c r="E42" s="55">
        <f t="shared" si="5"/>
        <v>2032</v>
      </c>
      <c r="F42" s="48"/>
      <c r="G42" s="48">
        <f>+'Anlægs- og driftsomkostninger'!S30</f>
        <v>-95173.916074063702</v>
      </c>
      <c r="H42" s="52"/>
      <c r="I42" s="53" t="str">
        <f t="shared" si="0"/>
        <v/>
      </c>
      <c r="J42" s="47">
        <f t="shared" si="1"/>
        <v>-171313.04893331477</v>
      </c>
      <c r="K42" s="53">
        <f t="shared" si="2"/>
        <v>-98797.2480737273</v>
      </c>
      <c r="L42" s="53">
        <f t="shared" si="3"/>
        <v>-54887.360040959575</v>
      </c>
    </row>
    <row r="43" spans="2:12" x14ac:dyDescent="0.25">
      <c r="B43" s="55">
        <f t="shared" si="4"/>
        <v>2033</v>
      </c>
      <c r="C43" s="48">
        <f>+C42*(1+'Anlægs- og driftsomkostninger'!$C$7)</f>
        <v>-173882.74466731449</v>
      </c>
      <c r="E43" s="55">
        <f t="shared" si="5"/>
        <v>2033</v>
      </c>
      <c r="F43" s="48"/>
      <c r="G43" s="48">
        <f>+'Anlægs- og driftsomkostninger'!T30</f>
        <v>-96601.524815174649</v>
      </c>
      <c r="H43" s="52"/>
      <c r="I43" s="53" t="str">
        <f t="shared" si="0"/>
        <v/>
      </c>
      <c r="J43" s="47">
        <f t="shared" si="1"/>
        <v>-173882.74466731449</v>
      </c>
      <c r="K43" s="53">
        <f t="shared" si="2"/>
        <v>-96888.122507085223</v>
      </c>
      <c r="L43" s="53">
        <f t="shared" si="3"/>
        <v>-53826.734726158422</v>
      </c>
    </row>
    <row r="44" spans="2:12" x14ac:dyDescent="0.25">
      <c r="B44" s="55">
        <f t="shared" si="4"/>
        <v>2034</v>
      </c>
      <c r="C44" s="48">
        <f>+C43*(1+'Anlægs- og driftsomkostninger'!$C$7)</f>
        <v>-176490.9858373242</v>
      </c>
      <c r="E44" s="55">
        <f t="shared" si="5"/>
        <v>2034</v>
      </c>
      <c r="F44" s="48"/>
      <c r="G44" s="48">
        <f>+'Anlægs- og driftsomkostninger'!U30</f>
        <v>-98050.547687402257</v>
      </c>
      <c r="H44" s="52"/>
      <c r="I44" s="53" t="str">
        <f t="shared" si="0"/>
        <v/>
      </c>
      <c r="J44" s="47">
        <f t="shared" si="1"/>
        <v>-176490.9858373242</v>
      </c>
      <c r="K44" s="53">
        <f t="shared" si="2"/>
        <v>-95015.888255740589</v>
      </c>
      <c r="L44" s="53">
        <f t="shared" si="3"/>
        <v>-52786.60458652251</v>
      </c>
    </row>
    <row r="45" spans="2:12" x14ac:dyDescent="0.25">
      <c r="B45" s="55">
        <f t="shared" si="4"/>
        <v>2035</v>
      </c>
      <c r="C45" s="48">
        <f>+C44*(1+'Anlægs- og driftsomkostninger'!$C$7)</f>
        <v>-179138.35062488404</v>
      </c>
      <c r="E45" s="55">
        <f t="shared" si="5"/>
        <v>2035</v>
      </c>
      <c r="F45" s="48"/>
      <c r="G45" s="48">
        <f>+'Anlægs- og driftsomkostninger'!V30</f>
        <v>-99521.305902713284</v>
      </c>
      <c r="H45" s="52"/>
      <c r="I45" s="53" t="str">
        <f t="shared" si="0"/>
        <v/>
      </c>
      <c r="J45" s="47">
        <f t="shared" si="1"/>
        <v>-179138.35062488404</v>
      </c>
      <c r="K45" s="53">
        <f t="shared" si="2"/>
        <v>-93179.832444035463</v>
      </c>
      <c r="L45" s="53">
        <f t="shared" si="3"/>
        <v>-51766.573580019656</v>
      </c>
    </row>
    <row r="46" spans="2:12" x14ac:dyDescent="0.25">
      <c r="B46" s="55">
        <f t="shared" si="4"/>
        <v>2036</v>
      </c>
      <c r="C46" s="48">
        <f>+C45*(1+'Anlægs- og driftsomkostninger'!$C$7)</f>
        <v>-181825.42588425727</v>
      </c>
      <c r="E46" s="55">
        <f t="shared" si="5"/>
        <v>2036</v>
      </c>
      <c r="F46" s="48"/>
      <c r="G46" s="48">
        <f>+'Anlægs- og driftsomkostninger'!W30</f>
        <v>-101014.12549125397</v>
      </c>
      <c r="H46" s="52"/>
      <c r="I46" s="53" t="str">
        <f t="shared" si="0"/>
        <v/>
      </c>
      <c r="J46" s="47">
        <f t="shared" si="1"/>
        <v>-181825.42588425727</v>
      </c>
      <c r="K46" s="53">
        <f t="shared" si="2"/>
        <v>-91379.255971686944</v>
      </c>
      <c r="L46" s="53">
        <f t="shared" si="3"/>
        <v>-50766.25331760382</v>
      </c>
    </row>
    <row r="47" spans="2:12" x14ac:dyDescent="0.25">
      <c r="B47" s="55">
        <f t="shared" si="4"/>
        <v>2037</v>
      </c>
      <c r="C47" s="48">
        <f>+C46*(1+'Anlægs- og driftsomkostninger'!$C$7)</f>
        <v>-184552.80727252111</v>
      </c>
      <c r="E47" s="55">
        <f t="shared" si="5"/>
        <v>2037</v>
      </c>
      <c r="F47" s="48"/>
      <c r="G47" s="48">
        <f>+'Anlægs- og driftsomkostninger'!X30</f>
        <v>-102529.33737362278</v>
      </c>
      <c r="H47" s="52"/>
      <c r="I47" s="53" t="str">
        <f t="shared" si="0"/>
        <v/>
      </c>
      <c r="J47" s="47">
        <f t="shared" si="1"/>
        <v>-184552.80727252111</v>
      </c>
      <c r="K47" s="53">
        <f t="shared" si="2"/>
        <v>-89613.473247596368</v>
      </c>
      <c r="L47" s="53">
        <f t="shared" si="3"/>
        <v>-49785.262915331288</v>
      </c>
    </row>
    <row r="48" spans="2:12" x14ac:dyDescent="0.25">
      <c r="B48" s="55">
        <f t="shared" si="4"/>
        <v>2038</v>
      </c>
      <c r="C48" s="48">
        <f>+C47*(1+'Anlægs- og driftsomkostninger'!$C$7)</f>
        <v>-187321.09938160892</v>
      </c>
      <c r="E48" s="55">
        <f t="shared" si="5"/>
        <v>2038</v>
      </c>
      <c r="F48" s="48"/>
      <c r="G48" s="48">
        <f>+'Anlægs- og driftsomkostninger'!Y30</f>
        <v>-104067.27743422712</v>
      </c>
      <c r="H48" s="52"/>
      <c r="I48" s="53" t="str">
        <f t="shared" si="0"/>
        <v/>
      </c>
      <c r="J48" s="47">
        <f t="shared" si="1"/>
        <v>-187321.09938160892</v>
      </c>
      <c r="K48" s="53">
        <f t="shared" si="2"/>
        <v>-87881.811928802228</v>
      </c>
      <c r="L48" s="53">
        <f t="shared" si="3"/>
        <v>-48823.228849334548</v>
      </c>
    </row>
    <row r="49" spans="2:12" x14ac:dyDescent="0.25">
      <c r="B49" s="55">
        <f t="shared" si="4"/>
        <v>2039</v>
      </c>
      <c r="C49" s="48">
        <f>+C48*(1+'Anlægs- og driftsomkostninger'!$C$7)</f>
        <v>-190130.91587233305</v>
      </c>
      <c r="E49" s="55">
        <f t="shared" si="5"/>
        <v>2039</v>
      </c>
      <c r="F49" s="48"/>
      <c r="G49" s="48">
        <f>+'Anlægs- og driftsomkostninger'!Z30</f>
        <v>-105628.28659574052</v>
      </c>
      <c r="H49" s="52"/>
      <c r="I49" s="53" t="str">
        <f t="shared" si="0"/>
        <v/>
      </c>
      <c r="J49" s="47">
        <f t="shared" si="1"/>
        <v>-190130.91587233305</v>
      </c>
      <c r="K49" s="53">
        <f t="shared" si="2"/>
        <v>-86183.61266447755</v>
      </c>
      <c r="L49" s="53">
        <f t="shared" si="3"/>
        <v>-47879.784813598613</v>
      </c>
    </row>
    <row r="50" spans="2:12" x14ac:dyDescent="0.25">
      <c r="B50" s="55">
        <f t="shared" si="4"/>
        <v>2040</v>
      </c>
      <c r="C50" s="48">
        <f>+C49*(1+'Anlægs- og driftsomkostninger'!$C$7)</f>
        <v>-192982.87961041802</v>
      </c>
      <c r="E50" s="55">
        <f t="shared" si="5"/>
        <v>2040</v>
      </c>
      <c r="F50" s="48"/>
      <c r="G50" s="48">
        <f>+'Anlægs- og driftsomkostninger'!AA30</f>
        <v>-107212.71089467661</v>
      </c>
      <c r="H50" s="52"/>
      <c r="I50" s="53" t="str">
        <f t="shared" si="0"/>
        <v/>
      </c>
      <c r="J50" s="47">
        <f t="shared" si="1"/>
        <v>-192982.87961041802</v>
      </c>
      <c r="K50" s="53">
        <f t="shared" si="2"/>
        <v>-84518.228844874131</v>
      </c>
      <c r="L50" s="53">
        <f t="shared" si="3"/>
        <v>-46954.571580485601</v>
      </c>
    </row>
    <row r="51" spans="2:12" x14ac:dyDescent="0.25">
      <c r="B51" s="55">
        <f t="shared" si="4"/>
        <v>2041</v>
      </c>
      <c r="C51" s="48">
        <f>+C50*(1+'Anlægs- og driftsomkostninger'!$C$7)</f>
        <v>-195877.62280457426</v>
      </c>
      <c r="E51" s="55">
        <f t="shared" si="5"/>
        <v>2041</v>
      </c>
      <c r="F51" s="48"/>
      <c r="G51" s="48">
        <f>+'Anlægs- og driftsomkostninger'!AB30</f>
        <v>-108820.90155809675</v>
      </c>
      <c r="H51" s="52"/>
      <c r="I51" s="53" t="str">
        <f t="shared" si="0"/>
        <v/>
      </c>
      <c r="J51" s="47">
        <f t="shared" si="1"/>
        <v>-195877.62280457426</v>
      </c>
      <c r="K51" s="53">
        <f t="shared" si="2"/>
        <v>-82885.026355118098</v>
      </c>
      <c r="L51" s="53">
        <f xml:space="preserve"> IF($E51&gt;=$F$18,IF($E51&lt;=$F$19,IF(SUM($F51:$G51)/((1+$C$10)^($E51-$F$18))&lt;0,SUM($F51:$G51)/((1+$C$10)^($E51-$F$18)),""),""),"")</f>
        <v>-46047.23686395448</v>
      </c>
    </row>
    <row r="52" spans="2:12" x14ac:dyDescent="0.25">
      <c r="B52" s="55">
        <f t="shared" si="4"/>
        <v>2042</v>
      </c>
      <c r="C52" s="48">
        <f>+C51*(1+'Anlægs- og driftsomkostninger'!$C$7)</f>
        <v>-198815.78714664286</v>
      </c>
      <c r="E52" s="55">
        <f t="shared" si="5"/>
        <v>2042</v>
      </c>
      <c r="F52" s="48"/>
      <c r="G52" s="48">
        <f>+'Anlægs- og driftsomkostninger'!AC30</f>
        <v>-110453.2150814682</v>
      </c>
      <c r="H52" s="52"/>
      <c r="I52" s="53" t="str">
        <f t="shared" si="0"/>
        <v/>
      </c>
      <c r="J52" s="47">
        <f t="shared" si="1"/>
        <v>-198815.78714664286</v>
      </c>
      <c r="K52" s="53">
        <f t="shared" si="2"/>
        <v>-81283.383333763166</v>
      </c>
      <c r="L52" s="53">
        <f t="shared" si="3"/>
        <v>-45157.43518542395</v>
      </c>
    </row>
    <row r="53" spans="2:12" x14ac:dyDescent="0.25">
      <c r="B53" s="55">
        <f t="shared" si="4"/>
        <v>2043</v>
      </c>
      <c r="C53" s="48">
        <f>+C52*(1+'Anlægs- og driftsomkostninger'!$C$7)</f>
        <v>-201798.02395384249</v>
      </c>
      <c r="E53" s="55">
        <f t="shared" si="5"/>
        <v>2043</v>
      </c>
      <c r="F53" s="48"/>
      <c r="G53" s="48">
        <f>+'Anlægs- og driftsomkostninger'!AD30</f>
        <v>-112110.01330769021</v>
      </c>
      <c r="H53" s="52"/>
      <c r="I53" s="53" t="str">
        <f t="shared" si="0"/>
        <v/>
      </c>
      <c r="J53" s="47">
        <f t="shared" si="1"/>
        <v>-201798.02395384249</v>
      </c>
      <c r="K53" s="53">
        <f t="shared" si="2"/>
        <v>-79712.689936009279</v>
      </c>
      <c r="L53" s="53">
        <f t="shared" si="3"/>
        <v>-44284.827742227353</v>
      </c>
    </row>
    <row r="54" spans="2:12" x14ac:dyDescent="0.25">
      <c r="B54" s="55">
        <f t="shared" si="4"/>
        <v>2044</v>
      </c>
      <c r="C54" s="48">
        <f>+C53*(1+'Anlægs- og driftsomkostninger'!$C$7)</f>
        <v>-204824.99431315012</v>
      </c>
      <c r="E54" s="55">
        <f t="shared" si="5"/>
        <v>2044</v>
      </c>
      <c r="F54" s="48"/>
      <c r="G54" s="48">
        <f>+'Anlægs- og driftsomkostninger'!AE30</f>
        <v>-113791.66350730555</v>
      </c>
      <c r="H54" s="52"/>
      <c r="I54" s="53" t="str">
        <f t="shared" si="0"/>
        <v/>
      </c>
      <c r="J54" s="47">
        <f t="shared" si="1"/>
        <v>-204824.99431315012</v>
      </c>
      <c r="K54" s="53">
        <f t="shared" si="2"/>
        <v>-78172.348101497017</v>
      </c>
      <c r="L54" s="53">
        <f t="shared" si="3"/>
        <v>-43429.082278609429</v>
      </c>
    </row>
    <row r="55" spans="2:12" x14ac:dyDescent="0.25">
      <c r="B55" s="55">
        <f t="shared" si="4"/>
        <v>2045</v>
      </c>
      <c r="C55" s="48">
        <f>+C54*(1+'Anlægs- og driftsomkostninger'!$C$7)</f>
        <v>-207897.36922784735</v>
      </c>
      <c r="E55" s="55">
        <f t="shared" si="5"/>
        <v>2045</v>
      </c>
      <c r="F55" s="48"/>
      <c r="G55" s="48">
        <f>+'Anlægs- og driftsomkostninger'!AF30</f>
        <v>-115498.53845991513</v>
      </c>
      <c r="H55" s="52"/>
      <c r="I55" s="53" t="str">
        <f t="shared" si="0"/>
        <v/>
      </c>
      <c r="J55" s="47">
        <f t="shared" si="1"/>
        <v>-207897.36922784735</v>
      </c>
      <c r="K55" s="53">
        <f t="shared" si="2"/>
        <v>-76661.771326588874</v>
      </c>
      <c r="L55" s="53">
        <f t="shared" si="3"/>
        <v>-42589.872959216016</v>
      </c>
    </row>
    <row r="56" spans="2:12" x14ac:dyDescent="0.25">
      <c r="B56" s="55">
        <f t="shared" si="4"/>
        <v>2046</v>
      </c>
      <c r="C56" s="48">
        <f>+C55*(1+'Anlægs- og driftsomkostninger'!$C$7)</f>
        <v>-211015.82976626503</v>
      </c>
      <c r="E56" s="55">
        <f t="shared" si="5"/>
        <v>2046</v>
      </c>
      <c r="F56" s="48"/>
      <c r="G56" s="48">
        <f>+'Anlægs- og driftsomkostninger'!AG30</f>
        <v>-117231.01653681384</v>
      </c>
      <c r="H56" s="52"/>
      <c r="I56" s="53" t="str">
        <f t="shared" si="0"/>
        <v/>
      </c>
      <c r="J56" s="47">
        <f t="shared" si="1"/>
        <v>-211015.82976626503</v>
      </c>
      <c r="K56" s="53">
        <f t="shared" si="2"/>
        <v>-75180.384441050905</v>
      </c>
      <c r="L56" s="53">
        <f t="shared" si="3"/>
        <v>-41766.88024502826</v>
      </c>
    </row>
    <row r="57" spans="2:12" x14ac:dyDescent="0.25">
      <c r="B57" s="55">
        <f t="shared" si="4"/>
        <v>2047</v>
      </c>
      <c r="C57" s="48">
        <f>+C56*(1+'Anlægs- og driftsomkostninger'!$C$7)</f>
        <v>-214181.06721275899</v>
      </c>
      <c r="E57" s="55">
        <f t="shared" si="5"/>
        <v>2047</v>
      </c>
      <c r="F57" s="48"/>
      <c r="G57" s="48">
        <f>+'Anlægs- og driftsomkostninger'!AH30</f>
        <v>-118989.48178486603</v>
      </c>
      <c r="H57" s="52"/>
      <c r="I57" s="53" t="str">
        <f t="shared" si="0"/>
        <v/>
      </c>
      <c r="J57" s="47">
        <f t="shared" si="1"/>
        <v>-214181.06721275899</v>
      </c>
      <c r="K57" s="53">
        <f t="shared" si="2"/>
        <v>-73727.623389049928</v>
      </c>
      <c r="L57" s="53">
        <f t="shared" si="3"/>
        <v>-40959.790771694374</v>
      </c>
    </row>
    <row r="58" spans="2:12" x14ac:dyDescent="0.25">
      <c r="B58" s="55">
        <f t="shared" si="4"/>
        <v>2048</v>
      </c>
      <c r="C58" s="48">
        <f>+C57*(1+'Anlægs- og driftsomkostninger'!$C$7)</f>
        <v>-217393.78322095037</v>
      </c>
      <c r="E58" s="55">
        <f t="shared" si="5"/>
        <v>2048</v>
      </c>
      <c r="F58" s="48"/>
      <c r="G58" s="48">
        <f>+'Anlægs- og driftsomkostninger'!AI30</f>
        <v>-120774.32401163901</v>
      </c>
      <c r="H58" s="52"/>
      <c r="I58" s="53" t="str">
        <f t="shared" si="0"/>
        <v/>
      </c>
      <c r="J58" s="47">
        <f t="shared" si="1"/>
        <v>-217393.78322095037</v>
      </c>
      <c r="K58" s="53">
        <f t="shared" si="2"/>
        <v>-72302.93501438231</v>
      </c>
      <c r="L58" s="53">
        <f t="shared" si="3"/>
        <v>-40168.297230212367</v>
      </c>
    </row>
    <row r="59" spans="2:12" x14ac:dyDescent="0.25">
      <c r="B59" s="55">
        <f t="shared" si="4"/>
        <v>2049</v>
      </c>
      <c r="C59" s="48">
        <f>+C58*(1+'Anlægs- og driftsomkostninger'!$C$7)</f>
        <v>-220654.68996926461</v>
      </c>
      <c r="E59" s="55">
        <f t="shared" si="5"/>
        <v>2049</v>
      </c>
      <c r="F59" s="48"/>
      <c r="G59" s="48">
        <f>+'Anlægs- og driftsomkostninger'!AJ30</f>
        <v>-122585.93887181357</v>
      </c>
      <c r="H59" s="52"/>
      <c r="I59" s="53" t="str">
        <f t="shared" si="0"/>
        <v/>
      </c>
      <c r="J59" s="47">
        <f t="shared" si="1"/>
        <v>-220654.68996926461</v>
      </c>
      <c r="K59" s="53">
        <f t="shared" si="2"/>
        <v>-70905.77684985318</v>
      </c>
      <c r="L59" s="53">
        <f t="shared" si="3"/>
        <v>-39392.098249918403</v>
      </c>
    </row>
    <row r="60" spans="2:12" x14ac:dyDescent="0.25">
      <c r="B60" s="55">
        <f t="shared" si="4"/>
        <v>2050</v>
      </c>
      <c r="C60" s="48">
        <f>+C59*(1+'Anlægs- og driftsomkostninger'!$C$7)</f>
        <v>-223964.51031880357</v>
      </c>
      <c r="E60" s="55">
        <f t="shared" si="5"/>
        <v>2050</v>
      </c>
      <c r="F60" s="48"/>
      <c r="G60" s="48">
        <f>+'Anlægs- og driftsomkostninger'!AK30</f>
        <v>-124424.72795489077</v>
      </c>
      <c r="H60" s="52"/>
      <c r="I60" s="53" t="str">
        <f t="shared" si="0"/>
        <v/>
      </c>
      <c r="J60" s="47">
        <f t="shared" si="1"/>
        <v>-223964.51031880357</v>
      </c>
      <c r="K60" s="53">
        <f t="shared" si="2"/>
        <v>-69535.616910725585</v>
      </c>
      <c r="L60" s="53">
        <f t="shared" si="3"/>
        <v>-38630.898283736409</v>
      </c>
    </row>
    <row r="61" spans="2:12" x14ac:dyDescent="0.25">
      <c r="B61" s="55">
        <f t="shared" si="4"/>
        <v>2051</v>
      </c>
      <c r="C61" s="48">
        <f>+C60*(1+'Anlægs- og driftsomkostninger'!$C$7)</f>
        <v>-227323.9779735856</v>
      </c>
      <c r="E61" s="55">
        <f t="shared" si="5"/>
        <v>2051</v>
      </c>
      <c r="F61" s="48"/>
      <c r="G61" s="48">
        <f>+'Anlægs- og driftsomkostninger'!AL30</f>
        <v>-126291.09887421412</v>
      </c>
      <c r="H61" s="52"/>
      <c r="I61" s="53" t="str">
        <f t="shared" si="0"/>
        <v/>
      </c>
      <c r="J61" s="47">
        <f t="shared" si="1"/>
        <v>-227323.9779735856</v>
      </c>
      <c r="K61" s="53">
        <f t="shared" si="2"/>
        <v>-68191.933492160839</v>
      </c>
      <c r="L61" s="53">
        <f t="shared" si="3"/>
        <v>-37884.407495644882</v>
      </c>
    </row>
    <row r="62" spans="2:12" x14ac:dyDescent="0.25">
      <c r="B62" s="55">
        <f t="shared" si="4"/>
        <v>2052</v>
      </c>
      <c r="C62" s="48">
        <f>+C61*(1+'Anlægs- og driftsomkostninger'!$C$7)</f>
        <v>-230733.83764318936</v>
      </c>
      <c r="E62" s="55">
        <f t="shared" si="5"/>
        <v>2052</v>
      </c>
      <c r="F62" s="48"/>
      <c r="G62" s="48">
        <f>+'Anlægs- og driftsomkostninger'!AM30</f>
        <v>-128185.46535732732</v>
      </c>
      <c r="H62" s="52"/>
      <c r="I62" s="53" t="str">
        <f t="shared" si="0"/>
        <v/>
      </c>
      <c r="J62" s="47">
        <f t="shared" si="1"/>
        <v>-230733.83764318936</v>
      </c>
      <c r="K62" s="53">
        <f t="shared" si="2"/>
        <v>-66874.214970573186</v>
      </c>
      <c r="L62" s="53">
        <f t="shared" si="3"/>
        <v>-37152.341650318413</v>
      </c>
    </row>
    <row r="63" spans="2:12" x14ac:dyDescent="0.25">
      <c r="B63" s="55">
        <f t="shared" si="4"/>
        <v>2053</v>
      </c>
      <c r="C63" s="48">
        <f>+C62*(1+'Anlægs- og driftsomkostninger'!$C$7)</f>
        <v>-234194.84520783718</v>
      </c>
      <c r="E63" s="55">
        <f t="shared" si="5"/>
        <v>2053</v>
      </c>
      <c r="F63" s="48"/>
      <c r="G63" s="48">
        <f>+'Anlægs- og driftsomkostninger'!AN30</f>
        <v>-130108.24733768722</v>
      </c>
      <c r="H63" s="52"/>
      <c r="I63" s="53" t="str">
        <f t="shared" si="0"/>
        <v/>
      </c>
      <c r="J63" s="47">
        <f t="shared" si="1"/>
        <v>-234194.84520783718</v>
      </c>
      <c r="K63" s="53">
        <f t="shared" si="2"/>
        <v>-65581.959608822988</v>
      </c>
      <c r="L63" s="53">
        <f t="shared" si="3"/>
        <v>-36434.422004901629</v>
      </c>
    </row>
    <row r="64" spans="2:12" x14ac:dyDescent="0.25">
      <c r="B64" s="55">
        <f t="shared" si="4"/>
        <v>2054</v>
      </c>
      <c r="C64" s="48">
        <f>+C63*(1+'Anlægs- og driftsomkostninger'!$C$7)</f>
        <v>-237707.7678859547</v>
      </c>
      <c r="E64" s="55">
        <f t="shared" si="5"/>
        <v>2054</v>
      </c>
      <c r="F64" s="48"/>
      <c r="G64" s="48">
        <f>+'Anlægs- og driftsomkostninger'!AO30</f>
        <v>-132059.87104775253</v>
      </c>
      <c r="H64" s="52"/>
      <c r="I64" s="53" t="str">
        <f t="shared" si="0"/>
        <v/>
      </c>
      <c r="J64" s="47">
        <f t="shared" si="1"/>
        <v>-237707.7678859547</v>
      </c>
      <c r="K64" s="53">
        <f t="shared" si="2"/>
        <v>-64314.675365174218</v>
      </c>
      <c r="L64" s="53">
        <f t="shared" si="3"/>
        <v>-35730.375202874544</v>
      </c>
    </row>
    <row r="65" spans="2:12" x14ac:dyDescent="0.25">
      <c r="B65" s="55">
        <f t="shared" si="4"/>
        <v>2055</v>
      </c>
      <c r="C65" s="48">
        <f>+C64*(1+'Anlægs- og driftsomkostninger'!$C$7)</f>
        <v>-241273.38440424399</v>
      </c>
      <c r="E65" s="55">
        <f t="shared" si="5"/>
        <v>2055</v>
      </c>
      <c r="F65" s="48"/>
      <c r="G65" s="48">
        <f>+'Anlægs- og driftsomkostninger'!AP30</f>
        <v>-134040.76911346879</v>
      </c>
      <c r="H65" s="52"/>
      <c r="I65" s="53" t="str">
        <f t="shared" si="0"/>
        <v/>
      </c>
      <c r="J65" s="47">
        <f t="shared" si="1"/>
        <v>-241273.38440424399</v>
      </c>
      <c r="K65" s="53">
        <f t="shared" si="2"/>
        <v>-63071.8797059438</v>
      </c>
      <c r="L65" s="53">
        <f t="shared" si="3"/>
        <v>-35039.933169968754</v>
      </c>
    </row>
    <row r="66" spans="2:12" x14ac:dyDescent="0.25">
      <c r="B66" s="55">
        <f t="shared" si="4"/>
        <v>2056</v>
      </c>
      <c r="C66" s="48">
        <f>+C65*(1+'Anlægs- og driftsomkostninger'!$C$7)</f>
        <v>-244892.48517030763</v>
      </c>
      <c r="E66" s="55">
        <f t="shared" si="5"/>
        <v>2056</v>
      </c>
      <c r="F66" s="48"/>
      <c r="G66" s="48">
        <f>+'Anlægs- og driftsomkostninger'!AQ30</f>
        <v>-136051.38065017082</v>
      </c>
      <c r="H66" s="52"/>
      <c r="I66" s="53" t="str">
        <f t="shared" si="0"/>
        <v/>
      </c>
      <c r="J66" s="47">
        <f t="shared" si="1"/>
        <v>-244892.48517030763</v>
      </c>
      <c r="K66" s="53">
        <f t="shared" si="2"/>
        <v>-61853.099421770981</v>
      </c>
      <c r="L66" s="53">
        <f t="shared" si="3"/>
        <v>-34362.833012094969</v>
      </c>
    </row>
    <row r="67" spans="2:12" x14ac:dyDescent="0.25">
      <c r="B67" s="55">
        <f t="shared" si="4"/>
        <v>2057</v>
      </c>
      <c r="C67" s="48">
        <f>+C66*(1+'Anlægs- og driftsomkostninger'!$C$7)</f>
        <v>-248565.87244786223</v>
      </c>
      <c r="E67" s="55">
        <f t="shared" si="5"/>
        <v>2057</v>
      </c>
      <c r="F67" s="48"/>
      <c r="G67" s="48">
        <f>+'Anlægs- og driftsomkostninger'!AR30</f>
        <v>-138092.15135992336</v>
      </c>
      <c r="H67" s="52"/>
      <c r="I67" s="53" t="str">
        <f t="shared" si="0"/>
        <v/>
      </c>
      <c r="J67" s="47">
        <f t="shared" si="1"/>
        <v>-248565.87244786223</v>
      </c>
      <c r="K67" s="53">
        <f t="shared" si="2"/>
        <v>-60657.87044743725</v>
      </c>
      <c r="L67" s="53">
        <f t="shared" si="3"/>
        <v>-33698.816915242889</v>
      </c>
    </row>
    <row r="68" spans="2:12" x14ac:dyDescent="0.25">
      <c r="B68" s="55">
        <f t="shared" si="4"/>
        <v>2058</v>
      </c>
      <c r="C68" s="48">
        <f>+C67*(1+'Anlægs- og driftsomkostninger'!$C$7)</f>
        <v>-252294.36053458013</v>
      </c>
      <c r="E68" s="55">
        <f t="shared" si="5"/>
        <v>2058</v>
      </c>
      <c r="F68" s="48"/>
      <c r="G68" s="48">
        <f>+'Anlægs- og driftsomkostninger'!AS30</f>
        <v>-140163.5336303222</v>
      </c>
      <c r="H68" s="52"/>
      <c r="I68" s="53" t="str">
        <f t="shared" si="0"/>
        <v/>
      </c>
      <c r="J68" s="47">
        <f t="shared" si="1"/>
        <v>-252294.36053458013</v>
      </c>
      <c r="K68" s="53">
        <f t="shared" si="2"/>
        <v>-59485.737685167922</v>
      </c>
      <c r="L68" s="53">
        <f t="shared" si="3"/>
        <v>-33047.632047315485</v>
      </c>
    </row>
    <row r="69" spans="2:12" x14ac:dyDescent="0.25">
      <c r="B69" s="55">
        <f t="shared" si="4"/>
        <v>2059</v>
      </c>
      <c r="C69" s="48">
        <f>+C68*(1+'Anlægs- og driftsomkostninger'!$C$7)</f>
        <v>-256078.77594259882</v>
      </c>
      <c r="E69" s="55">
        <f t="shared" si="5"/>
        <v>2059</v>
      </c>
      <c r="F69" s="48"/>
      <c r="G69" s="48">
        <f>+'Anlægs- og driftsomkostninger'!AT30</f>
        <v>-142265.98663477701</v>
      </c>
      <c r="H69" s="52"/>
      <c r="I69" s="53" t="str">
        <f t="shared" si="0"/>
        <v/>
      </c>
      <c r="J69" s="47">
        <f t="shared" si="1"/>
        <v>-256078.77594259882</v>
      </c>
      <c r="K69" s="53">
        <f t="shared" si="2"/>
        <v>-58336.25483134824</v>
      </c>
      <c r="L69" s="53">
        <f t="shared" si="3"/>
        <v>-32409.030461860111</v>
      </c>
    </row>
    <row r="70" spans="2:12" x14ac:dyDescent="0.25">
      <c r="B70" s="55">
        <f t="shared" si="4"/>
        <v>2060</v>
      </c>
      <c r="C70" s="48">
        <f>+C69*(1+'Anlægs- og driftsomkostninger'!$C$7)</f>
        <v>-259919.95758173778</v>
      </c>
      <c r="E70" s="55">
        <f t="shared" si="5"/>
        <v>2060</v>
      </c>
      <c r="F70" s="48"/>
      <c r="G70" s="48">
        <f>+'Anlægs- og driftsomkostninger'!AU30</f>
        <v>-144399.97643429865</v>
      </c>
      <c r="H70" s="52"/>
      <c r="I70" s="53" t="str">
        <f t="shared" si="0"/>
        <v/>
      </c>
      <c r="J70" s="47">
        <f t="shared" si="1"/>
        <v>-259919.95758173778</v>
      </c>
      <c r="K70" s="53">
        <f t="shared" si="2"/>
        <v>-57208.984206587891</v>
      </c>
      <c r="L70" s="53">
        <f t="shared" si="3"/>
        <v>-31782.769003659916</v>
      </c>
    </row>
    <row r="71" spans="2:12" x14ac:dyDescent="0.25">
      <c r="B71" s="55">
        <f t="shared" si="4"/>
        <v>2061</v>
      </c>
      <c r="C71" s="48">
        <f>+C70*(1+'Anlægs- og driftsomkostninger'!$C$7)</f>
        <v>-263818.75694546383</v>
      </c>
      <c r="E71" s="55">
        <f t="shared" si="5"/>
        <v>2061</v>
      </c>
      <c r="F71" s="48"/>
      <c r="G71" s="48">
        <f>+'Anlægs- og driftsomkostninger'!AV30</f>
        <v>-146565.97608081313</v>
      </c>
      <c r="H71" s="52"/>
      <c r="I71" s="53" t="str">
        <f t="shared" si="0"/>
        <v/>
      </c>
      <c r="J71" s="47">
        <f t="shared" si="1"/>
        <v>-263818.75694546383</v>
      </c>
      <c r="K71" s="53">
        <f t="shared" si="2"/>
        <v>-56103.496589069291</v>
      </c>
      <c r="L71" s="53">
        <f t="shared" si="3"/>
        <v>-31168.60921614958</v>
      </c>
    </row>
    <row r="72" spans="2:12" x14ac:dyDescent="0.25">
      <c r="B72" s="55">
        <f t="shared" si="4"/>
        <v>2062</v>
      </c>
      <c r="C72" s="48">
        <f>+C71*(1+'Anlægs- og driftsomkostninger'!$C$7)</f>
        <v>-267776.03829964576</v>
      </c>
      <c r="E72" s="55">
        <f t="shared" si="5"/>
        <v>2062</v>
      </c>
      <c r="F72" s="48"/>
      <c r="G72" s="48">
        <f>+'Anlægs- og driftsomkostninger'!AW30</f>
        <v>-148764.46572202531</v>
      </c>
      <c r="H72" s="52"/>
      <c r="I72" s="53" t="str">
        <f t="shared" si="0"/>
        <v/>
      </c>
      <c r="J72" s="47">
        <f t="shared" si="1"/>
        <v>-267776.03829964576</v>
      </c>
      <c r="K72" s="53">
        <f t="shared" si="2"/>
        <v>-55019.37105111625</v>
      </c>
      <c r="L72" s="53">
        <f t="shared" si="3"/>
        <v>-30566.317250620115</v>
      </c>
    </row>
    <row r="73" spans="2:12" x14ac:dyDescent="0.25">
      <c r="B73" s="55">
        <f t="shared" si="4"/>
        <v>2063</v>
      </c>
      <c r="C73" s="48">
        <f>+C72*(1+'Anlægs- og driftsomkostninger'!$C$7)</f>
        <v>-271792.67887414043</v>
      </c>
      <c r="E73" s="55">
        <f t="shared" si="5"/>
        <v>2063</v>
      </c>
      <c r="F73" s="48"/>
      <c r="G73" s="48">
        <f>+'Anlægs- og driftsomkostninger'!AX30</f>
        <v>-150995.93270785568</v>
      </c>
      <c r="H73" s="52"/>
      <c r="I73" s="53" t="str">
        <f t="shared" si="0"/>
        <v/>
      </c>
      <c r="J73" s="47">
        <f t="shared" si="1"/>
        <v>-271792.67887414043</v>
      </c>
      <c r="K73" s="53">
        <f t="shared" si="2"/>
        <v>-53956.194798920777</v>
      </c>
      <c r="L73" s="53">
        <f t="shared" si="3"/>
        <v>-29975.663777178186</v>
      </c>
    </row>
    <row r="74" spans="2:12" x14ac:dyDescent="0.25">
      <c r="B74" s="55">
        <f t="shared" si="4"/>
        <v>2064</v>
      </c>
      <c r="C74" s="48">
        <f>+C73*(1+'Anlægs- og driftsomkostninger'!$C$7)</f>
        <v>-275869.56905725249</v>
      </c>
      <c r="E74" s="55">
        <f t="shared" si="5"/>
        <v>2064</v>
      </c>
      <c r="F74" s="48"/>
      <c r="G74" s="48">
        <f>+'Anlægs- og driftsomkostninger'!AY30</f>
        <v>-153260.87169847349</v>
      </c>
      <c r="H74" s="52"/>
      <c r="I74" s="53" t="str">
        <f t="shared" si="0"/>
        <v/>
      </c>
      <c r="J74" s="47">
        <f t="shared" si="1"/>
        <v>-275869.56905725249</v>
      </c>
      <c r="K74" s="53">
        <f t="shared" si="2"/>
        <v>-52913.563015366752</v>
      </c>
      <c r="L74" s="53">
        <f t="shared" si="3"/>
        <v>-29396.42389742595</v>
      </c>
    </row>
    <row r="75" spans="2:12" x14ac:dyDescent="0.25">
      <c r="B75" s="55">
        <f t="shared" si="4"/>
        <v>2065</v>
      </c>
      <c r="C75" s="48">
        <f>+C74*(1+'Anlægs- og driftsomkostninger'!$C$7)</f>
        <v>-280007.61259311123</v>
      </c>
      <c r="E75" s="55">
        <f t="shared" si="5"/>
        <v>2065</v>
      </c>
      <c r="F75" s="48"/>
      <c r="G75" s="48">
        <f>+'Anlægs- og driftsomkostninger'!AZ30</f>
        <v>-155559.78477395058</v>
      </c>
      <c r="H75" s="52"/>
      <c r="I75" s="53" t="str">
        <f t="shared" si="0"/>
        <v/>
      </c>
      <c r="J75" s="47">
        <f t="shared" si="1"/>
        <v>-280007.61259311123</v>
      </c>
      <c r="K75" s="53">
        <f t="shared" si="2"/>
        <v>-51891.078705891065</v>
      </c>
      <c r="L75" s="53">
        <f t="shared" si="3"/>
        <v>-28828.377058828348</v>
      </c>
    </row>
    <row r="76" spans="2:12" x14ac:dyDescent="0.25">
      <c r="B76" s="55">
        <f t="shared" si="4"/>
        <v>2066</v>
      </c>
      <c r="C76" s="48"/>
      <c r="E76" s="55">
        <f t="shared" si="5"/>
        <v>2066</v>
      </c>
      <c r="F76" s="48"/>
      <c r="G76" s="48"/>
      <c r="H76" s="52"/>
      <c r="I76" s="53" t="str">
        <f t="shared" si="0"/>
        <v/>
      </c>
      <c r="J76" s="47" t="str">
        <f t="shared" si="1"/>
        <v/>
      </c>
      <c r="K76" s="53" t="str">
        <f t="shared" si="2"/>
        <v/>
      </c>
      <c r="L76" s="53" t="str">
        <f t="shared" si="3"/>
        <v/>
      </c>
    </row>
    <row r="77" spans="2:12" x14ac:dyDescent="0.25">
      <c r="B77" s="55">
        <f t="shared" si="4"/>
        <v>2067</v>
      </c>
      <c r="C77" s="48"/>
      <c r="E77" s="55">
        <f t="shared" si="5"/>
        <v>2067</v>
      </c>
      <c r="F77" s="48"/>
      <c r="G77" s="48"/>
      <c r="H77" s="52"/>
      <c r="I77" s="53" t="str">
        <f t="shared" si="0"/>
        <v/>
      </c>
      <c r="J77" s="47" t="str">
        <f t="shared" si="1"/>
        <v/>
      </c>
      <c r="K77" s="53" t="str">
        <f t="shared" si="2"/>
        <v/>
      </c>
      <c r="L77" s="53" t="str">
        <f xml:space="preserve"> IF($E77&gt;=$F$18,IF($E77&lt;=$F$19,IF(SUM($F77:$G77)/((1+$C$10)^($E77-$F$18))&lt;0,SUM($F77:$G77)/((1+$C$10)^($E77-$F$18)),""),""),"")</f>
        <v/>
      </c>
    </row>
    <row r="78" spans="2:12" x14ac:dyDescent="0.25">
      <c r="B78" s="55">
        <f t="shared" si="4"/>
        <v>2068</v>
      </c>
      <c r="C78" s="48"/>
      <c r="E78" s="55">
        <f t="shared" si="5"/>
        <v>2068</v>
      </c>
      <c r="F78" s="48"/>
      <c r="G78" s="48"/>
      <c r="H78" s="52"/>
      <c r="I78" s="53" t="str">
        <f t="shared" si="0"/>
        <v/>
      </c>
      <c r="J78" s="47" t="str">
        <f t="shared" si="1"/>
        <v/>
      </c>
      <c r="K78" s="53" t="str">
        <f t="shared" si="2"/>
        <v/>
      </c>
      <c r="L78" s="53" t="str">
        <f t="shared" si="3"/>
        <v/>
      </c>
    </row>
    <row r="79" spans="2:12" x14ac:dyDescent="0.25">
      <c r="B79" s="55">
        <f t="shared" si="4"/>
        <v>2069</v>
      </c>
      <c r="C79" s="48"/>
      <c r="E79" s="55">
        <f t="shared" si="5"/>
        <v>2069</v>
      </c>
      <c r="F79" s="48"/>
      <c r="G79" s="48"/>
      <c r="H79" s="52"/>
      <c r="I79" s="53" t="str">
        <f t="shared" si="0"/>
        <v/>
      </c>
      <c r="J79" s="47" t="str">
        <f t="shared" si="1"/>
        <v/>
      </c>
      <c r="K79" s="53" t="str">
        <f t="shared" si="2"/>
        <v/>
      </c>
      <c r="L79" s="53" t="str">
        <f t="shared" si="3"/>
        <v/>
      </c>
    </row>
    <row r="80" spans="2:12" x14ac:dyDescent="0.25">
      <c r="B80" s="55">
        <f t="shared" si="4"/>
        <v>2070</v>
      </c>
      <c r="C80" s="48"/>
      <c r="E80" s="55">
        <f t="shared" si="5"/>
        <v>2070</v>
      </c>
      <c r="F80" s="48"/>
      <c r="G80" s="48"/>
      <c r="H80" s="52"/>
      <c r="I80" s="53" t="str">
        <f t="shared" si="0"/>
        <v/>
      </c>
      <c r="J80" s="47" t="str">
        <f t="shared" si="1"/>
        <v/>
      </c>
      <c r="K80" s="53" t="str">
        <f t="shared" si="2"/>
        <v/>
      </c>
      <c r="L80" s="53" t="str">
        <f t="shared" si="3"/>
        <v/>
      </c>
    </row>
    <row r="81" spans="2:12" x14ac:dyDescent="0.25">
      <c r="B81" s="55">
        <f t="shared" si="4"/>
        <v>2071</v>
      </c>
      <c r="C81" s="48"/>
      <c r="E81" s="55">
        <f t="shared" si="5"/>
        <v>2071</v>
      </c>
      <c r="F81" s="48"/>
      <c r="G81" s="48"/>
      <c r="H81" s="52"/>
      <c r="I81" s="53" t="str">
        <f t="shared" si="0"/>
        <v/>
      </c>
      <c r="J81" s="47" t="str">
        <f t="shared" si="1"/>
        <v/>
      </c>
      <c r="K81" s="53" t="str">
        <f t="shared" si="2"/>
        <v/>
      </c>
      <c r="L81" s="53" t="str">
        <f t="shared" si="3"/>
        <v/>
      </c>
    </row>
    <row r="82" spans="2:12" x14ac:dyDescent="0.25">
      <c r="B82" s="55">
        <f t="shared" si="4"/>
        <v>2072</v>
      </c>
      <c r="C82" s="48"/>
      <c r="E82" s="55">
        <f t="shared" si="5"/>
        <v>2072</v>
      </c>
      <c r="F82" s="48"/>
      <c r="G82" s="48"/>
      <c r="H82" s="52"/>
      <c r="I82" s="53" t="str">
        <f t="shared" si="0"/>
        <v/>
      </c>
      <c r="J82" s="47" t="str">
        <f t="shared" si="1"/>
        <v/>
      </c>
      <c r="K82" s="53" t="str">
        <f t="shared" si="2"/>
        <v/>
      </c>
      <c r="L82" s="53" t="str">
        <f t="shared" si="3"/>
        <v/>
      </c>
    </row>
    <row r="83" spans="2:12" x14ac:dyDescent="0.25">
      <c r="B83" s="55">
        <f t="shared" si="4"/>
        <v>2073</v>
      </c>
      <c r="C83" s="48"/>
      <c r="E83" s="55">
        <f t="shared" si="5"/>
        <v>2073</v>
      </c>
      <c r="F83" s="48"/>
      <c r="G83" s="48"/>
      <c r="H83" s="52"/>
      <c r="I83" s="53" t="str">
        <f t="shared" si="0"/>
        <v/>
      </c>
      <c r="J83" s="47" t="str">
        <f t="shared" si="1"/>
        <v/>
      </c>
      <c r="K83" s="53" t="str">
        <f t="shared" si="2"/>
        <v/>
      </c>
      <c r="L83" s="53" t="str">
        <f t="shared" si="3"/>
        <v/>
      </c>
    </row>
    <row r="84" spans="2:12" x14ac:dyDescent="0.25">
      <c r="B84" s="55">
        <f t="shared" si="4"/>
        <v>2074</v>
      </c>
      <c r="C84" s="48"/>
      <c r="E84" s="55">
        <f t="shared" si="5"/>
        <v>2074</v>
      </c>
      <c r="F84" s="48"/>
      <c r="G84" s="48"/>
      <c r="H84" s="52"/>
      <c r="I84" s="53" t="str">
        <f t="shared" si="0"/>
        <v/>
      </c>
      <c r="J84" s="47" t="str">
        <f t="shared" si="1"/>
        <v/>
      </c>
      <c r="K84" s="53" t="str">
        <f t="shared" si="2"/>
        <v/>
      </c>
      <c r="L84" s="53" t="str">
        <f t="shared" si="3"/>
        <v/>
      </c>
    </row>
    <row r="85" spans="2:12" x14ac:dyDescent="0.25">
      <c r="B85" s="55">
        <f t="shared" si="4"/>
        <v>2075</v>
      </c>
      <c r="C85" s="48"/>
      <c r="E85" s="55">
        <f t="shared" si="5"/>
        <v>2075</v>
      </c>
      <c r="F85" s="48"/>
      <c r="G85" s="48"/>
      <c r="H85" s="52"/>
      <c r="I85" s="53" t="str">
        <f t="shared" si="0"/>
        <v/>
      </c>
      <c r="J85" s="47" t="str">
        <f t="shared" si="1"/>
        <v/>
      </c>
      <c r="K85" s="53" t="str">
        <f t="shared" si="2"/>
        <v/>
      </c>
      <c r="L85" s="53" t="str">
        <f t="shared" si="3"/>
        <v/>
      </c>
    </row>
    <row r="86" spans="2:12" x14ac:dyDescent="0.25">
      <c r="B86" s="55">
        <f t="shared" si="4"/>
        <v>2076</v>
      </c>
      <c r="C86" s="48"/>
      <c r="E86" s="55">
        <f t="shared" si="5"/>
        <v>2076</v>
      </c>
      <c r="F86" s="48"/>
      <c r="G86" s="48"/>
      <c r="H86" s="52"/>
      <c r="I86" s="53" t="str">
        <f t="shared" si="0"/>
        <v/>
      </c>
      <c r="J86" s="47" t="str">
        <f t="shared" si="1"/>
        <v/>
      </c>
      <c r="K86" s="53" t="str">
        <f t="shared" si="2"/>
        <v/>
      </c>
      <c r="L86" s="53" t="str">
        <f t="shared" si="3"/>
        <v/>
      </c>
    </row>
    <row r="87" spans="2:12" x14ac:dyDescent="0.25">
      <c r="B87" s="55">
        <f t="shared" si="4"/>
        <v>2077</v>
      </c>
      <c r="C87" s="48"/>
      <c r="E87" s="55">
        <f t="shared" si="5"/>
        <v>2077</v>
      </c>
      <c r="F87" s="48"/>
      <c r="G87" s="48"/>
      <c r="H87" s="52"/>
      <c r="I87" s="53" t="str">
        <f t="shared" si="0"/>
        <v/>
      </c>
      <c r="J87" s="47" t="str">
        <f t="shared" si="1"/>
        <v/>
      </c>
      <c r="K87" s="53" t="str">
        <f t="shared" si="2"/>
        <v/>
      </c>
      <c r="L87" s="53" t="str">
        <f t="shared" si="3"/>
        <v/>
      </c>
    </row>
    <row r="88" spans="2:12" x14ac:dyDescent="0.25">
      <c r="B88" s="55">
        <f t="shared" si="4"/>
        <v>2078</v>
      </c>
      <c r="C88" s="48"/>
      <c r="E88" s="55">
        <f t="shared" si="5"/>
        <v>2078</v>
      </c>
      <c r="F88" s="48"/>
      <c r="G88" s="48"/>
      <c r="H88" s="52"/>
      <c r="I88" s="53" t="str">
        <f t="shared" si="0"/>
        <v/>
      </c>
      <c r="J88" s="47" t="str">
        <f t="shared" si="1"/>
        <v/>
      </c>
      <c r="K88" s="53" t="str">
        <f t="shared" si="2"/>
        <v/>
      </c>
      <c r="L88" s="53" t="str">
        <f t="shared" si="3"/>
        <v/>
      </c>
    </row>
    <row r="89" spans="2:12" x14ac:dyDescent="0.25">
      <c r="B89" s="55">
        <f t="shared" si="4"/>
        <v>2079</v>
      </c>
      <c r="C89" s="48"/>
      <c r="E89" s="55">
        <f t="shared" si="5"/>
        <v>2079</v>
      </c>
      <c r="F89" s="48"/>
      <c r="G89" s="48"/>
      <c r="H89" s="52"/>
      <c r="I89" s="53" t="str">
        <f t="shared" si="0"/>
        <v/>
      </c>
      <c r="J89" s="47" t="str">
        <f t="shared" si="1"/>
        <v/>
      </c>
      <c r="K89" s="53" t="str">
        <f t="shared" si="2"/>
        <v/>
      </c>
      <c r="L89" s="53" t="str">
        <f t="shared" si="3"/>
        <v/>
      </c>
    </row>
    <row r="90" spans="2:12" x14ac:dyDescent="0.25">
      <c r="B90" s="55">
        <f t="shared" si="4"/>
        <v>2080</v>
      </c>
      <c r="C90" s="48"/>
      <c r="E90" s="55">
        <f t="shared" si="5"/>
        <v>2080</v>
      </c>
      <c r="F90" s="48"/>
      <c r="G90" s="48"/>
      <c r="H90" s="52"/>
      <c r="I90" s="53" t="str">
        <f t="shared" ref="I90:I144" si="6" xml:space="preserve"> IF($B90=$C$18,$C$21,"")</f>
        <v/>
      </c>
      <c r="J90" s="47" t="str">
        <f t="shared" ref="J90:J144" si="7" xml:space="preserve"> IF($B90&gt;=$C$18,IF($B90&lt;=$C$19,$C90,""),"")</f>
        <v/>
      </c>
      <c r="K90" s="53" t="str">
        <f t="shared" ref="K90:K144" si="8" xml:space="preserve"> IF(SUM($I90:$J90)/((1+$C$10)^($B90-$C$18))&lt;0,SUM($I90:$J90)/((1+$C$10)^($B90-$C$18)),"")</f>
        <v/>
      </c>
      <c r="L90" s="53" t="str">
        <f t="shared" ref="L90:L144" si="9" xml:space="preserve"> IF($E90&gt;=$F$18,IF($E90&lt;=$F$19,IF(SUM($F90:$G90)/((1+$C$10)^($E90-$F$18))&lt;0,SUM($F90:$G90)/((1+$C$10)^($E90-$F$18)),""),""),"")</f>
        <v/>
      </c>
    </row>
    <row r="91" spans="2:12" x14ac:dyDescent="0.25">
      <c r="B91" s="55">
        <f t="shared" si="4"/>
        <v>2081</v>
      </c>
      <c r="C91" s="48"/>
      <c r="E91" s="55">
        <f t="shared" si="5"/>
        <v>2081</v>
      </c>
      <c r="F91" s="48"/>
      <c r="G91" s="48"/>
      <c r="H91" s="52"/>
      <c r="I91" s="53" t="str">
        <f t="shared" si="6"/>
        <v/>
      </c>
      <c r="J91" s="47" t="str">
        <f t="shared" si="7"/>
        <v/>
      </c>
      <c r="K91" s="53" t="str">
        <f t="shared" si="8"/>
        <v/>
      </c>
      <c r="L91" s="53" t="str">
        <f t="shared" si="9"/>
        <v/>
      </c>
    </row>
    <row r="92" spans="2:12" x14ac:dyDescent="0.25">
      <c r="B92" s="55">
        <f>B91+1</f>
        <v>2082</v>
      </c>
      <c r="C92" s="48"/>
      <c r="E92" s="55">
        <f>E91+1</f>
        <v>2082</v>
      </c>
      <c r="F92" s="48"/>
      <c r="G92" s="48"/>
      <c r="H92" s="52"/>
      <c r="I92" s="53" t="str">
        <f t="shared" si="6"/>
        <v/>
      </c>
      <c r="J92" s="47" t="str">
        <f t="shared" si="7"/>
        <v/>
      </c>
      <c r="K92" s="53" t="str">
        <f t="shared" si="8"/>
        <v/>
      </c>
      <c r="L92" s="53" t="str">
        <f t="shared" si="9"/>
        <v/>
      </c>
    </row>
    <row r="93" spans="2:12" x14ac:dyDescent="0.25">
      <c r="B93" s="55">
        <f>B92+1</f>
        <v>2083</v>
      </c>
      <c r="C93" s="48"/>
      <c r="E93" s="55">
        <f>E92+1</f>
        <v>2083</v>
      </c>
      <c r="F93" s="48"/>
      <c r="G93" s="48"/>
      <c r="H93" s="52"/>
      <c r="I93" s="53" t="str">
        <f t="shared" si="6"/>
        <v/>
      </c>
      <c r="J93" s="47" t="str">
        <f t="shared" si="7"/>
        <v/>
      </c>
      <c r="K93" s="53" t="str">
        <f t="shared" si="8"/>
        <v/>
      </c>
      <c r="L93" s="53" t="str">
        <f t="shared" si="9"/>
        <v/>
      </c>
    </row>
    <row r="94" spans="2:12" x14ac:dyDescent="0.25">
      <c r="B94" s="55">
        <f>B93+1</f>
        <v>2084</v>
      </c>
      <c r="C94" s="48"/>
      <c r="E94" s="55">
        <f>E93+1</f>
        <v>2084</v>
      </c>
      <c r="F94" s="48"/>
      <c r="G94" s="48"/>
      <c r="H94" s="52"/>
      <c r="I94" s="53" t="str">
        <f t="shared" si="6"/>
        <v/>
      </c>
      <c r="J94" s="47" t="str">
        <f t="shared" si="7"/>
        <v/>
      </c>
      <c r="K94" s="53" t="str">
        <f t="shared" si="8"/>
        <v/>
      </c>
      <c r="L94" s="53" t="str">
        <f t="shared" si="9"/>
        <v/>
      </c>
    </row>
    <row r="95" spans="2:12" x14ac:dyDescent="0.25">
      <c r="B95" s="55">
        <f t="shared" ref="B95:B104" si="10">B94+1</f>
        <v>2085</v>
      </c>
      <c r="C95" s="48"/>
      <c r="E95" s="55">
        <f t="shared" ref="E95:E104" si="11">E94+1</f>
        <v>2085</v>
      </c>
      <c r="F95" s="48"/>
      <c r="G95" s="48"/>
      <c r="H95" s="52"/>
      <c r="I95" s="53" t="str">
        <f t="shared" si="6"/>
        <v/>
      </c>
      <c r="J95" s="47" t="str">
        <f t="shared" si="7"/>
        <v/>
      </c>
      <c r="K95" s="53" t="str">
        <f t="shared" si="8"/>
        <v/>
      </c>
      <c r="L95" s="53" t="str">
        <f t="shared" si="9"/>
        <v/>
      </c>
    </row>
    <row r="96" spans="2:12" x14ac:dyDescent="0.25">
      <c r="B96" s="55">
        <f t="shared" si="10"/>
        <v>2086</v>
      </c>
      <c r="C96" s="48"/>
      <c r="E96" s="55">
        <f t="shared" si="11"/>
        <v>2086</v>
      </c>
      <c r="F96" s="48"/>
      <c r="G96" s="48"/>
      <c r="H96" s="52"/>
      <c r="I96" s="53" t="str">
        <f t="shared" si="6"/>
        <v/>
      </c>
      <c r="J96" s="47" t="str">
        <f t="shared" si="7"/>
        <v/>
      </c>
      <c r="K96" s="53" t="str">
        <f t="shared" si="8"/>
        <v/>
      </c>
      <c r="L96" s="53" t="str">
        <f t="shared" si="9"/>
        <v/>
      </c>
    </row>
    <row r="97" spans="2:12" x14ac:dyDescent="0.25">
      <c r="B97" s="55">
        <f t="shared" si="10"/>
        <v>2087</v>
      </c>
      <c r="C97" s="48"/>
      <c r="E97" s="55">
        <f t="shared" si="11"/>
        <v>2087</v>
      </c>
      <c r="F97" s="48"/>
      <c r="G97" s="48"/>
      <c r="H97" s="52"/>
      <c r="I97" s="53" t="str">
        <f t="shared" si="6"/>
        <v/>
      </c>
      <c r="J97" s="47" t="str">
        <f t="shared" si="7"/>
        <v/>
      </c>
      <c r="K97" s="53" t="str">
        <f t="shared" si="8"/>
        <v/>
      </c>
      <c r="L97" s="53" t="str">
        <f t="shared" si="9"/>
        <v/>
      </c>
    </row>
    <row r="98" spans="2:12" x14ac:dyDescent="0.25">
      <c r="B98" s="55">
        <f t="shared" si="10"/>
        <v>2088</v>
      </c>
      <c r="C98" s="48"/>
      <c r="E98" s="55">
        <f t="shared" si="11"/>
        <v>2088</v>
      </c>
      <c r="F98" s="48"/>
      <c r="G98" s="48"/>
      <c r="H98" s="52"/>
      <c r="I98" s="53" t="str">
        <f t="shared" si="6"/>
        <v/>
      </c>
      <c r="J98" s="47" t="str">
        <f t="shared" si="7"/>
        <v/>
      </c>
      <c r="K98" s="53" t="str">
        <f t="shared" si="8"/>
        <v/>
      </c>
      <c r="L98" s="53" t="str">
        <f t="shared" si="9"/>
        <v/>
      </c>
    </row>
    <row r="99" spans="2:12" x14ac:dyDescent="0.25">
      <c r="B99" s="55">
        <f t="shared" si="10"/>
        <v>2089</v>
      </c>
      <c r="C99" s="48"/>
      <c r="E99" s="55">
        <f t="shared" si="11"/>
        <v>2089</v>
      </c>
      <c r="F99" s="48"/>
      <c r="G99" s="48"/>
      <c r="H99" s="52"/>
      <c r="I99" s="53" t="str">
        <f t="shared" si="6"/>
        <v/>
      </c>
      <c r="J99" s="47" t="str">
        <f t="shared" si="7"/>
        <v/>
      </c>
      <c r="K99" s="53" t="str">
        <f t="shared" si="8"/>
        <v/>
      </c>
      <c r="L99" s="53" t="str">
        <f t="shared" si="9"/>
        <v/>
      </c>
    </row>
    <row r="100" spans="2:12" x14ac:dyDescent="0.25">
      <c r="B100" s="55">
        <f t="shared" si="10"/>
        <v>2090</v>
      </c>
      <c r="C100" s="48"/>
      <c r="E100" s="55">
        <f t="shared" si="11"/>
        <v>2090</v>
      </c>
      <c r="F100" s="48"/>
      <c r="G100" s="48"/>
      <c r="H100" s="52"/>
      <c r="I100" s="53" t="str">
        <f t="shared" si="6"/>
        <v/>
      </c>
      <c r="J100" s="47" t="str">
        <f t="shared" si="7"/>
        <v/>
      </c>
      <c r="K100" s="53" t="str">
        <f t="shared" si="8"/>
        <v/>
      </c>
      <c r="L100" s="53" t="str">
        <f t="shared" si="9"/>
        <v/>
      </c>
    </row>
    <row r="101" spans="2:12" x14ac:dyDescent="0.25">
      <c r="B101" s="55">
        <f t="shared" si="10"/>
        <v>2091</v>
      </c>
      <c r="C101" s="48"/>
      <c r="E101" s="55">
        <f t="shared" si="11"/>
        <v>2091</v>
      </c>
      <c r="F101" s="48"/>
      <c r="G101" s="48"/>
      <c r="H101" s="52"/>
      <c r="I101" s="53" t="str">
        <f t="shared" si="6"/>
        <v/>
      </c>
      <c r="J101" s="47" t="str">
        <f t="shared" si="7"/>
        <v/>
      </c>
      <c r="K101" s="53" t="str">
        <f t="shared" si="8"/>
        <v/>
      </c>
      <c r="L101" s="53" t="str">
        <f t="shared" si="9"/>
        <v/>
      </c>
    </row>
    <row r="102" spans="2:12" x14ac:dyDescent="0.25">
      <c r="B102" s="55">
        <f t="shared" si="10"/>
        <v>2092</v>
      </c>
      <c r="C102" s="48"/>
      <c r="E102" s="55">
        <f t="shared" si="11"/>
        <v>2092</v>
      </c>
      <c r="F102" s="48"/>
      <c r="G102" s="48"/>
      <c r="H102" s="52"/>
      <c r="I102" s="53" t="str">
        <f t="shared" si="6"/>
        <v/>
      </c>
      <c r="J102" s="47" t="str">
        <f t="shared" si="7"/>
        <v/>
      </c>
      <c r="K102" s="53" t="str">
        <f t="shared" si="8"/>
        <v/>
      </c>
      <c r="L102" s="53" t="str">
        <f t="shared" si="9"/>
        <v/>
      </c>
    </row>
    <row r="103" spans="2:12" x14ac:dyDescent="0.25">
      <c r="B103" s="55">
        <f t="shared" si="10"/>
        <v>2093</v>
      </c>
      <c r="C103" s="48"/>
      <c r="E103" s="55">
        <f t="shared" si="11"/>
        <v>2093</v>
      </c>
      <c r="F103" s="48"/>
      <c r="G103" s="48"/>
      <c r="H103" s="52"/>
      <c r="I103" s="53" t="str">
        <f t="shared" si="6"/>
        <v/>
      </c>
      <c r="J103" s="47" t="str">
        <f t="shared" si="7"/>
        <v/>
      </c>
      <c r="K103" s="53" t="str">
        <f t="shared" si="8"/>
        <v/>
      </c>
      <c r="L103" s="53" t="str">
        <f t="shared" si="9"/>
        <v/>
      </c>
    </row>
    <row r="104" spans="2:12" x14ac:dyDescent="0.25">
      <c r="B104" s="55">
        <f t="shared" si="10"/>
        <v>2094</v>
      </c>
      <c r="C104" s="48"/>
      <c r="E104" s="55">
        <f t="shared" si="11"/>
        <v>2094</v>
      </c>
      <c r="F104" s="48"/>
      <c r="G104" s="48"/>
      <c r="H104" s="52"/>
      <c r="I104" s="53" t="str">
        <f t="shared" si="6"/>
        <v/>
      </c>
      <c r="J104" s="47" t="str">
        <f t="shared" si="7"/>
        <v/>
      </c>
      <c r="K104" s="53" t="str">
        <f t="shared" si="8"/>
        <v/>
      </c>
      <c r="L104" s="53" t="str">
        <f t="shared" si="9"/>
        <v/>
      </c>
    </row>
    <row r="105" spans="2:12" x14ac:dyDescent="0.25">
      <c r="B105" s="55">
        <f>B104+1</f>
        <v>2095</v>
      </c>
      <c r="C105" s="48"/>
      <c r="E105" s="55">
        <f>E104+1</f>
        <v>2095</v>
      </c>
      <c r="F105" s="48"/>
      <c r="G105" s="48"/>
      <c r="H105" s="52"/>
      <c r="I105" s="53" t="str">
        <f t="shared" si="6"/>
        <v/>
      </c>
      <c r="J105" s="47" t="str">
        <f t="shared" si="7"/>
        <v/>
      </c>
      <c r="K105" s="53" t="str">
        <f t="shared" si="8"/>
        <v/>
      </c>
      <c r="L105" s="53" t="str">
        <f t="shared" si="9"/>
        <v/>
      </c>
    </row>
    <row r="106" spans="2:12" x14ac:dyDescent="0.25">
      <c r="B106" s="55">
        <f t="shared" ref="B106:B144" si="12">B105+1</f>
        <v>2096</v>
      </c>
      <c r="C106" s="48"/>
      <c r="E106" s="55">
        <f t="shared" ref="E106:E144" si="13">E105+1</f>
        <v>2096</v>
      </c>
      <c r="F106" s="48"/>
      <c r="G106" s="48"/>
      <c r="H106" s="52"/>
      <c r="I106" s="53" t="str">
        <f t="shared" si="6"/>
        <v/>
      </c>
      <c r="J106" s="47" t="str">
        <f t="shared" si="7"/>
        <v/>
      </c>
      <c r="K106" s="53" t="str">
        <f t="shared" si="8"/>
        <v/>
      </c>
      <c r="L106" s="53" t="str">
        <f t="shared" si="9"/>
        <v/>
      </c>
    </row>
    <row r="107" spans="2:12" x14ac:dyDescent="0.25">
      <c r="B107" s="55">
        <f t="shared" si="12"/>
        <v>2097</v>
      </c>
      <c r="C107" s="48"/>
      <c r="E107" s="55">
        <f t="shared" si="13"/>
        <v>2097</v>
      </c>
      <c r="F107" s="48"/>
      <c r="G107" s="48"/>
      <c r="H107" s="52"/>
      <c r="I107" s="53" t="str">
        <f t="shared" si="6"/>
        <v/>
      </c>
      <c r="J107" s="47" t="str">
        <f t="shared" si="7"/>
        <v/>
      </c>
      <c r="K107" s="53" t="str">
        <f t="shared" si="8"/>
        <v/>
      </c>
      <c r="L107" s="53" t="str">
        <f t="shared" si="9"/>
        <v/>
      </c>
    </row>
    <row r="108" spans="2:12" x14ac:dyDescent="0.25">
      <c r="B108" s="55">
        <f t="shared" si="12"/>
        <v>2098</v>
      </c>
      <c r="C108" s="48"/>
      <c r="E108" s="55">
        <f t="shared" si="13"/>
        <v>2098</v>
      </c>
      <c r="F108" s="48"/>
      <c r="G108" s="48"/>
      <c r="H108" s="52"/>
      <c r="I108" s="53" t="str">
        <f t="shared" si="6"/>
        <v/>
      </c>
      <c r="J108" s="47" t="str">
        <f t="shared" si="7"/>
        <v/>
      </c>
      <c r="K108" s="53" t="str">
        <f t="shared" si="8"/>
        <v/>
      </c>
      <c r="L108" s="53" t="str">
        <f t="shared" si="9"/>
        <v/>
      </c>
    </row>
    <row r="109" spans="2:12" x14ac:dyDescent="0.25">
      <c r="B109" s="55">
        <f t="shared" si="12"/>
        <v>2099</v>
      </c>
      <c r="C109" s="48"/>
      <c r="E109" s="55">
        <f t="shared" si="13"/>
        <v>2099</v>
      </c>
      <c r="F109" s="48"/>
      <c r="G109" s="48"/>
      <c r="H109" s="52"/>
      <c r="I109" s="53" t="str">
        <f t="shared" si="6"/>
        <v/>
      </c>
      <c r="J109" s="47" t="str">
        <f t="shared" si="7"/>
        <v/>
      </c>
      <c r="K109" s="53" t="str">
        <f t="shared" si="8"/>
        <v/>
      </c>
      <c r="L109" s="53" t="str">
        <f t="shared" si="9"/>
        <v/>
      </c>
    </row>
    <row r="110" spans="2:12" x14ac:dyDescent="0.25">
      <c r="B110" s="55">
        <f t="shared" si="12"/>
        <v>2100</v>
      </c>
      <c r="C110" s="48"/>
      <c r="E110" s="55">
        <f t="shared" si="13"/>
        <v>2100</v>
      </c>
      <c r="F110" s="48"/>
      <c r="G110" s="48"/>
      <c r="H110" s="52"/>
      <c r="I110" s="53" t="str">
        <f t="shared" si="6"/>
        <v/>
      </c>
      <c r="J110" s="47" t="str">
        <f t="shared" si="7"/>
        <v/>
      </c>
      <c r="K110" s="53" t="str">
        <f t="shared" si="8"/>
        <v/>
      </c>
      <c r="L110" s="53" t="str">
        <f t="shared" si="9"/>
        <v/>
      </c>
    </row>
    <row r="111" spans="2:12" x14ac:dyDescent="0.25">
      <c r="B111" s="55">
        <f t="shared" si="12"/>
        <v>2101</v>
      </c>
      <c r="C111" s="48"/>
      <c r="E111" s="55">
        <f t="shared" si="13"/>
        <v>2101</v>
      </c>
      <c r="F111" s="48"/>
      <c r="G111" s="48"/>
      <c r="H111" s="52"/>
      <c r="I111" s="53" t="str">
        <f t="shared" si="6"/>
        <v/>
      </c>
      <c r="J111" s="47" t="str">
        <f t="shared" si="7"/>
        <v/>
      </c>
      <c r="K111" s="53" t="str">
        <f t="shared" si="8"/>
        <v/>
      </c>
      <c r="L111" s="53" t="str">
        <f t="shared" si="9"/>
        <v/>
      </c>
    </row>
    <row r="112" spans="2:12" x14ac:dyDescent="0.25">
      <c r="B112" s="55">
        <f t="shared" si="12"/>
        <v>2102</v>
      </c>
      <c r="C112" s="48"/>
      <c r="E112" s="55">
        <f t="shared" si="13"/>
        <v>2102</v>
      </c>
      <c r="F112" s="48"/>
      <c r="G112" s="48"/>
      <c r="H112" s="52"/>
      <c r="I112" s="53" t="str">
        <f t="shared" si="6"/>
        <v/>
      </c>
      <c r="J112" s="47" t="str">
        <f t="shared" si="7"/>
        <v/>
      </c>
      <c r="K112" s="53" t="str">
        <f t="shared" si="8"/>
        <v/>
      </c>
      <c r="L112" s="53" t="str">
        <f t="shared" si="9"/>
        <v/>
      </c>
    </row>
    <row r="113" spans="2:12" x14ac:dyDescent="0.25">
      <c r="B113" s="55">
        <f t="shared" si="12"/>
        <v>2103</v>
      </c>
      <c r="C113" s="48"/>
      <c r="E113" s="55">
        <f t="shared" si="13"/>
        <v>2103</v>
      </c>
      <c r="F113" s="48"/>
      <c r="G113" s="48"/>
      <c r="H113" s="52"/>
      <c r="I113" s="53" t="str">
        <f t="shared" si="6"/>
        <v/>
      </c>
      <c r="J113" s="47" t="str">
        <f t="shared" si="7"/>
        <v/>
      </c>
      <c r="K113" s="53" t="str">
        <f t="shared" si="8"/>
        <v/>
      </c>
      <c r="L113" s="53" t="str">
        <f t="shared" si="9"/>
        <v/>
      </c>
    </row>
    <row r="114" spans="2:12" x14ac:dyDescent="0.25">
      <c r="B114" s="55">
        <f t="shared" si="12"/>
        <v>2104</v>
      </c>
      <c r="C114" s="48"/>
      <c r="E114" s="55">
        <f t="shared" si="13"/>
        <v>2104</v>
      </c>
      <c r="F114" s="48"/>
      <c r="G114" s="48"/>
      <c r="H114" s="52"/>
      <c r="I114" s="53" t="str">
        <f t="shared" si="6"/>
        <v/>
      </c>
      <c r="J114" s="47" t="str">
        <f t="shared" si="7"/>
        <v/>
      </c>
      <c r="K114" s="53" t="str">
        <f t="shared" si="8"/>
        <v/>
      </c>
      <c r="L114" s="53" t="str">
        <f t="shared" si="9"/>
        <v/>
      </c>
    </row>
    <row r="115" spans="2:12" x14ac:dyDescent="0.25">
      <c r="B115" s="55">
        <f t="shared" si="12"/>
        <v>2105</v>
      </c>
      <c r="C115" s="48"/>
      <c r="E115" s="55">
        <f t="shared" si="13"/>
        <v>2105</v>
      </c>
      <c r="F115" s="48"/>
      <c r="G115" s="48"/>
      <c r="H115" s="52"/>
      <c r="I115" s="53" t="str">
        <f t="shared" si="6"/>
        <v/>
      </c>
      <c r="J115" s="47" t="str">
        <f t="shared" si="7"/>
        <v/>
      </c>
      <c r="K115" s="53" t="str">
        <f t="shared" si="8"/>
        <v/>
      </c>
      <c r="L115" s="53" t="str">
        <f t="shared" si="9"/>
        <v/>
      </c>
    </row>
    <row r="116" spans="2:12" x14ac:dyDescent="0.25">
      <c r="B116" s="55">
        <f t="shared" si="12"/>
        <v>2106</v>
      </c>
      <c r="C116" s="48"/>
      <c r="E116" s="55">
        <f t="shared" si="13"/>
        <v>2106</v>
      </c>
      <c r="F116" s="48"/>
      <c r="G116" s="48"/>
      <c r="H116" s="52"/>
      <c r="I116" s="53" t="str">
        <f t="shared" si="6"/>
        <v/>
      </c>
      <c r="J116" s="47" t="str">
        <f t="shared" si="7"/>
        <v/>
      </c>
      <c r="K116" s="53" t="str">
        <f t="shared" si="8"/>
        <v/>
      </c>
      <c r="L116" s="53" t="str">
        <f t="shared" si="9"/>
        <v/>
      </c>
    </row>
    <row r="117" spans="2:12" x14ac:dyDescent="0.25">
      <c r="B117" s="55">
        <f t="shared" si="12"/>
        <v>2107</v>
      </c>
      <c r="C117" s="48"/>
      <c r="E117" s="55">
        <f t="shared" si="13"/>
        <v>2107</v>
      </c>
      <c r="F117" s="48"/>
      <c r="G117" s="48"/>
      <c r="H117" s="52"/>
      <c r="I117" s="53" t="str">
        <f t="shared" si="6"/>
        <v/>
      </c>
      <c r="J117" s="47" t="str">
        <f t="shared" si="7"/>
        <v/>
      </c>
      <c r="K117" s="53" t="str">
        <f t="shared" si="8"/>
        <v/>
      </c>
      <c r="L117" s="53" t="str">
        <f t="shared" si="9"/>
        <v/>
      </c>
    </row>
    <row r="118" spans="2:12" x14ac:dyDescent="0.25">
      <c r="B118" s="55">
        <f t="shared" si="12"/>
        <v>2108</v>
      </c>
      <c r="C118" s="48"/>
      <c r="E118" s="55">
        <f t="shared" si="13"/>
        <v>2108</v>
      </c>
      <c r="F118" s="48"/>
      <c r="G118" s="48"/>
      <c r="H118" s="52"/>
      <c r="I118" s="53" t="str">
        <f t="shared" si="6"/>
        <v/>
      </c>
      <c r="J118" s="47" t="str">
        <f t="shared" si="7"/>
        <v/>
      </c>
      <c r="K118" s="53" t="str">
        <f t="shared" si="8"/>
        <v/>
      </c>
      <c r="L118" s="53" t="str">
        <f t="shared" si="9"/>
        <v/>
      </c>
    </row>
    <row r="119" spans="2:12" x14ac:dyDescent="0.25">
      <c r="B119" s="55">
        <f t="shared" si="12"/>
        <v>2109</v>
      </c>
      <c r="C119" s="48"/>
      <c r="E119" s="55">
        <f t="shared" si="13"/>
        <v>2109</v>
      </c>
      <c r="F119" s="48"/>
      <c r="G119" s="48"/>
      <c r="H119" s="52"/>
      <c r="I119" s="53" t="str">
        <f t="shared" si="6"/>
        <v/>
      </c>
      <c r="J119" s="47" t="str">
        <f t="shared" si="7"/>
        <v/>
      </c>
      <c r="K119" s="53" t="str">
        <f t="shared" si="8"/>
        <v/>
      </c>
      <c r="L119" s="53" t="str">
        <f t="shared" si="9"/>
        <v/>
      </c>
    </row>
    <row r="120" spans="2:12" x14ac:dyDescent="0.25">
      <c r="B120" s="55">
        <f t="shared" si="12"/>
        <v>2110</v>
      </c>
      <c r="C120" s="48"/>
      <c r="E120" s="55">
        <f t="shared" si="13"/>
        <v>2110</v>
      </c>
      <c r="F120" s="48"/>
      <c r="G120" s="48"/>
      <c r="H120" s="52"/>
      <c r="I120" s="53" t="str">
        <f t="shared" si="6"/>
        <v/>
      </c>
      <c r="J120" s="47" t="str">
        <f t="shared" si="7"/>
        <v/>
      </c>
      <c r="K120" s="53" t="str">
        <f t="shared" si="8"/>
        <v/>
      </c>
      <c r="L120" s="53" t="str">
        <f t="shared" si="9"/>
        <v/>
      </c>
    </row>
    <row r="121" spans="2:12" x14ac:dyDescent="0.25">
      <c r="B121" s="55">
        <f t="shared" si="12"/>
        <v>2111</v>
      </c>
      <c r="C121" s="48"/>
      <c r="E121" s="55">
        <f t="shared" si="13"/>
        <v>2111</v>
      </c>
      <c r="F121" s="48"/>
      <c r="G121" s="48"/>
      <c r="H121" s="52"/>
      <c r="I121" s="53" t="str">
        <f t="shared" si="6"/>
        <v/>
      </c>
      <c r="J121" s="47" t="str">
        <f t="shared" si="7"/>
        <v/>
      </c>
      <c r="K121" s="53" t="str">
        <f t="shared" si="8"/>
        <v/>
      </c>
      <c r="L121" s="53" t="str">
        <f t="shared" si="9"/>
        <v/>
      </c>
    </row>
    <row r="122" spans="2:12" x14ac:dyDescent="0.25">
      <c r="B122" s="55">
        <f t="shared" si="12"/>
        <v>2112</v>
      </c>
      <c r="C122" s="48"/>
      <c r="E122" s="55">
        <f t="shared" si="13"/>
        <v>2112</v>
      </c>
      <c r="F122" s="48"/>
      <c r="G122" s="48"/>
      <c r="H122" s="52"/>
      <c r="I122" s="53" t="str">
        <f t="shared" si="6"/>
        <v/>
      </c>
      <c r="J122" s="47" t="str">
        <f t="shared" si="7"/>
        <v/>
      </c>
      <c r="K122" s="53" t="str">
        <f t="shared" si="8"/>
        <v/>
      </c>
      <c r="L122" s="53" t="str">
        <f t="shared" si="9"/>
        <v/>
      </c>
    </row>
    <row r="123" spans="2:12" x14ac:dyDescent="0.25">
      <c r="B123" s="55">
        <f t="shared" si="12"/>
        <v>2113</v>
      </c>
      <c r="C123" s="48"/>
      <c r="E123" s="55">
        <f t="shared" si="13"/>
        <v>2113</v>
      </c>
      <c r="F123" s="48"/>
      <c r="G123" s="48"/>
      <c r="H123" s="52"/>
      <c r="I123" s="53" t="str">
        <f t="shared" si="6"/>
        <v/>
      </c>
      <c r="J123" s="47" t="str">
        <f t="shared" si="7"/>
        <v/>
      </c>
      <c r="K123" s="53" t="str">
        <f t="shared" si="8"/>
        <v/>
      </c>
      <c r="L123" s="53" t="str">
        <f t="shared" si="9"/>
        <v/>
      </c>
    </row>
    <row r="124" spans="2:12" x14ac:dyDescent="0.25">
      <c r="B124" s="55">
        <f t="shared" si="12"/>
        <v>2114</v>
      </c>
      <c r="C124" s="48"/>
      <c r="E124" s="55">
        <f t="shared" si="13"/>
        <v>2114</v>
      </c>
      <c r="F124" s="48"/>
      <c r="G124" s="48"/>
      <c r="H124" s="52"/>
      <c r="I124" s="53" t="str">
        <f t="shared" si="6"/>
        <v/>
      </c>
      <c r="J124" s="47" t="str">
        <f t="shared" si="7"/>
        <v/>
      </c>
      <c r="K124" s="53" t="str">
        <f t="shared" si="8"/>
        <v/>
      </c>
      <c r="L124" s="53" t="str">
        <f t="shared" si="9"/>
        <v/>
      </c>
    </row>
    <row r="125" spans="2:12" x14ac:dyDescent="0.25">
      <c r="B125" s="55">
        <f t="shared" si="12"/>
        <v>2115</v>
      </c>
      <c r="C125" s="48"/>
      <c r="E125" s="55">
        <f t="shared" si="13"/>
        <v>2115</v>
      </c>
      <c r="F125" s="48"/>
      <c r="G125" s="48"/>
      <c r="I125" s="53" t="str">
        <f t="shared" si="6"/>
        <v/>
      </c>
      <c r="J125" s="47" t="str">
        <f t="shared" si="7"/>
        <v/>
      </c>
      <c r="K125" s="53" t="str">
        <f t="shared" si="8"/>
        <v/>
      </c>
      <c r="L125" s="53" t="str">
        <f t="shared" si="9"/>
        <v/>
      </c>
    </row>
    <row r="126" spans="2:12" x14ac:dyDescent="0.25">
      <c r="B126" s="55">
        <f t="shared" si="12"/>
        <v>2116</v>
      </c>
      <c r="C126" s="48"/>
      <c r="E126" s="55">
        <f t="shared" si="13"/>
        <v>2116</v>
      </c>
      <c r="F126" s="48"/>
      <c r="G126" s="48"/>
      <c r="I126" s="53" t="str">
        <f t="shared" si="6"/>
        <v/>
      </c>
      <c r="J126" s="47" t="str">
        <f t="shared" si="7"/>
        <v/>
      </c>
      <c r="K126" s="53" t="str">
        <f t="shared" si="8"/>
        <v/>
      </c>
      <c r="L126" s="53" t="str">
        <f t="shared" si="9"/>
        <v/>
      </c>
    </row>
    <row r="127" spans="2:12" x14ac:dyDescent="0.25">
      <c r="B127" s="55">
        <f t="shared" si="12"/>
        <v>2117</v>
      </c>
      <c r="C127" s="48"/>
      <c r="E127" s="55">
        <f t="shared" si="13"/>
        <v>2117</v>
      </c>
      <c r="F127" s="48"/>
      <c r="G127" s="48"/>
      <c r="I127" s="53" t="str">
        <f t="shared" si="6"/>
        <v/>
      </c>
      <c r="J127" s="47" t="str">
        <f t="shared" si="7"/>
        <v/>
      </c>
      <c r="K127" s="53" t="str">
        <f t="shared" si="8"/>
        <v/>
      </c>
      <c r="L127" s="53" t="str">
        <f t="shared" si="9"/>
        <v/>
      </c>
    </row>
    <row r="128" spans="2:12" x14ac:dyDescent="0.25">
      <c r="B128" s="55">
        <f t="shared" si="12"/>
        <v>2118</v>
      </c>
      <c r="C128" s="48"/>
      <c r="E128" s="55">
        <f t="shared" si="13"/>
        <v>2118</v>
      </c>
      <c r="F128" s="48"/>
      <c r="G128" s="48"/>
      <c r="I128" s="53" t="str">
        <f t="shared" si="6"/>
        <v/>
      </c>
      <c r="J128" s="47" t="str">
        <f t="shared" si="7"/>
        <v/>
      </c>
      <c r="K128" s="53" t="str">
        <f t="shared" si="8"/>
        <v/>
      </c>
      <c r="L128" s="53" t="str">
        <f t="shared" si="9"/>
        <v/>
      </c>
    </row>
    <row r="129" spans="2:12" x14ac:dyDescent="0.25">
      <c r="B129" s="55">
        <f t="shared" si="12"/>
        <v>2119</v>
      </c>
      <c r="C129" s="48"/>
      <c r="E129" s="55">
        <f t="shared" si="13"/>
        <v>2119</v>
      </c>
      <c r="F129" s="48"/>
      <c r="G129" s="48"/>
      <c r="I129" s="53" t="str">
        <f t="shared" si="6"/>
        <v/>
      </c>
      <c r="J129" s="47" t="str">
        <f t="shared" si="7"/>
        <v/>
      </c>
      <c r="K129" s="53" t="str">
        <f t="shared" si="8"/>
        <v/>
      </c>
      <c r="L129" s="53" t="str">
        <f t="shared" si="9"/>
        <v/>
      </c>
    </row>
    <row r="130" spans="2:12" x14ac:dyDescent="0.25">
      <c r="B130" s="55">
        <f t="shared" si="12"/>
        <v>2120</v>
      </c>
      <c r="C130" s="48"/>
      <c r="E130" s="55">
        <f t="shared" si="13"/>
        <v>2120</v>
      </c>
      <c r="F130" s="48"/>
      <c r="G130" s="48"/>
      <c r="I130" s="53" t="str">
        <f t="shared" si="6"/>
        <v/>
      </c>
      <c r="J130" s="47" t="str">
        <f t="shared" si="7"/>
        <v/>
      </c>
      <c r="K130" s="53" t="str">
        <f t="shared" si="8"/>
        <v/>
      </c>
      <c r="L130" s="53" t="str">
        <f t="shared" si="9"/>
        <v/>
      </c>
    </row>
    <row r="131" spans="2:12" x14ac:dyDescent="0.25">
      <c r="B131" s="55">
        <f t="shared" si="12"/>
        <v>2121</v>
      </c>
      <c r="C131" s="48"/>
      <c r="E131" s="55">
        <f t="shared" si="13"/>
        <v>2121</v>
      </c>
      <c r="F131" s="48"/>
      <c r="G131" s="48"/>
      <c r="I131" s="53" t="str">
        <f t="shared" si="6"/>
        <v/>
      </c>
      <c r="J131" s="47" t="str">
        <f t="shared" si="7"/>
        <v/>
      </c>
      <c r="K131" s="53" t="str">
        <f t="shared" si="8"/>
        <v/>
      </c>
      <c r="L131" s="53" t="str">
        <f t="shared" si="9"/>
        <v/>
      </c>
    </row>
    <row r="132" spans="2:12" x14ac:dyDescent="0.25">
      <c r="B132" s="55">
        <f t="shared" si="12"/>
        <v>2122</v>
      </c>
      <c r="C132" s="48"/>
      <c r="E132" s="55">
        <f t="shared" si="13"/>
        <v>2122</v>
      </c>
      <c r="F132" s="48"/>
      <c r="G132" s="48"/>
      <c r="I132" s="53" t="str">
        <f t="shared" si="6"/>
        <v/>
      </c>
      <c r="J132" s="47" t="str">
        <f t="shared" si="7"/>
        <v/>
      </c>
      <c r="K132" s="53" t="str">
        <f t="shared" si="8"/>
        <v/>
      </c>
      <c r="L132" s="53" t="str">
        <f t="shared" si="9"/>
        <v/>
      </c>
    </row>
    <row r="133" spans="2:12" x14ac:dyDescent="0.25">
      <c r="B133" s="55">
        <f t="shared" si="12"/>
        <v>2123</v>
      </c>
      <c r="C133" s="48"/>
      <c r="E133" s="55">
        <f t="shared" si="13"/>
        <v>2123</v>
      </c>
      <c r="F133" s="48"/>
      <c r="G133" s="48"/>
      <c r="I133" s="53" t="str">
        <f t="shared" si="6"/>
        <v/>
      </c>
      <c r="J133" s="47" t="str">
        <f t="shared" si="7"/>
        <v/>
      </c>
      <c r="K133" s="53" t="str">
        <f t="shared" si="8"/>
        <v/>
      </c>
      <c r="L133" s="53" t="str">
        <f t="shared" si="9"/>
        <v/>
      </c>
    </row>
    <row r="134" spans="2:12" x14ac:dyDescent="0.25">
      <c r="B134" s="55">
        <f t="shared" si="12"/>
        <v>2124</v>
      </c>
      <c r="C134" s="48"/>
      <c r="E134" s="55">
        <f t="shared" si="13"/>
        <v>2124</v>
      </c>
      <c r="F134" s="48"/>
      <c r="G134" s="48"/>
      <c r="I134" s="53" t="str">
        <f t="shared" si="6"/>
        <v/>
      </c>
      <c r="J134" s="47" t="str">
        <f t="shared" si="7"/>
        <v/>
      </c>
      <c r="K134" s="53" t="str">
        <f t="shared" si="8"/>
        <v/>
      </c>
      <c r="L134" s="53" t="str">
        <f t="shared" si="9"/>
        <v/>
      </c>
    </row>
    <row r="135" spans="2:12" x14ac:dyDescent="0.25">
      <c r="B135" s="55">
        <f t="shared" si="12"/>
        <v>2125</v>
      </c>
      <c r="C135" s="48"/>
      <c r="E135" s="55">
        <f t="shared" si="13"/>
        <v>2125</v>
      </c>
      <c r="F135" s="48"/>
      <c r="G135" s="48"/>
      <c r="I135" s="53" t="str">
        <f t="shared" si="6"/>
        <v/>
      </c>
      <c r="J135" s="47" t="str">
        <f t="shared" si="7"/>
        <v/>
      </c>
      <c r="K135" s="53" t="str">
        <f t="shared" si="8"/>
        <v/>
      </c>
      <c r="L135" s="53" t="str">
        <f t="shared" si="9"/>
        <v/>
      </c>
    </row>
    <row r="136" spans="2:12" x14ac:dyDescent="0.25">
      <c r="B136" s="55">
        <f t="shared" si="12"/>
        <v>2126</v>
      </c>
      <c r="C136" s="48"/>
      <c r="E136" s="55">
        <f t="shared" si="13"/>
        <v>2126</v>
      </c>
      <c r="F136" s="48"/>
      <c r="G136" s="48"/>
      <c r="I136" s="53" t="str">
        <f t="shared" si="6"/>
        <v/>
      </c>
      <c r="J136" s="47" t="str">
        <f t="shared" si="7"/>
        <v/>
      </c>
      <c r="K136" s="53" t="str">
        <f t="shared" si="8"/>
        <v/>
      </c>
      <c r="L136" s="53" t="str">
        <f t="shared" si="9"/>
        <v/>
      </c>
    </row>
    <row r="137" spans="2:12" x14ac:dyDescent="0.25">
      <c r="B137" s="55">
        <f t="shared" si="12"/>
        <v>2127</v>
      </c>
      <c r="C137" s="48"/>
      <c r="E137" s="55">
        <f t="shared" si="13"/>
        <v>2127</v>
      </c>
      <c r="F137" s="48"/>
      <c r="G137" s="48"/>
      <c r="I137" s="53" t="str">
        <f t="shared" si="6"/>
        <v/>
      </c>
      <c r="J137" s="47" t="str">
        <f t="shared" si="7"/>
        <v/>
      </c>
      <c r="K137" s="53" t="str">
        <f t="shared" si="8"/>
        <v/>
      </c>
      <c r="L137" s="53" t="str">
        <f t="shared" si="9"/>
        <v/>
      </c>
    </row>
    <row r="138" spans="2:12" x14ac:dyDescent="0.25">
      <c r="B138" s="55">
        <f t="shared" si="12"/>
        <v>2128</v>
      </c>
      <c r="C138" s="48"/>
      <c r="E138" s="55">
        <f t="shared" si="13"/>
        <v>2128</v>
      </c>
      <c r="F138" s="48"/>
      <c r="G138" s="48"/>
      <c r="I138" s="53" t="str">
        <f t="shared" si="6"/>
        <v/>
      </c>
      <c r="J138" s="47" t="str">
        <f t="shared" si="7"/>
        <v/>
      </c>
      <c r="K138" s="53" t="str">
        <f t="shared" si="8"/>
        <v/>
      </c>
      <c r="L138" s="53" t="str">
        <f t="shared" si="9"/>
        <v/>
      </c>
    </row>
    <row r="139" spans="2:12" x14ac:dyDescent="0.25">
      <c r="B139" s="55">
        <f t="shared" si="12"/>
        <v>2129</v>
      </c>
      <c r="C139" s="48"/>
      <c r="E139" s="55">
        <f t="shared" si="13"/>
        <v>2129</v>
      </c>
      <c r="F139" s="48"/>
      <c r="G139" s="48"/>
      <c r="I139" s="53" t="str">
        <f t="shared" si="6"/>
        <v/>
      </c>
      <c r="J139" s="47" t="str">
        <f t="shared" si="7"/>
        <v/>
      </c>
      <c r="K139" s="53" t="str">
        <f t="shared" si="8"/>
        <v/>
      </c>
      <c r="L139" s="53" t="str">
        <f t="shared" si="9"/>
        <v/>
      </c>
    </row>
    <row r="140" spans="2:12" x14ac:dyDescent="0.25">
      <c r="B140" s="55">
        <f t="shared" si="12"/>
        <v>2130</v>
      </c>
      <c r="C140" s="48"/>
      <c r="E140" s="55">
        <f t="shared" si="13"/>
        <v>2130</v>
      </c>
      <c r="F140" s="48"/>
      <c r="G140" s="48"/>
      <c r="I140" s="53" t="str">
        <f t="shared" si="6"/>
        <v/>
      </c>
      <c r="J140" s="47" t="str">
        <f t="shared" si="7"/>
        <v/>
      </c>
      <c r="K140" s="53" t="str">
        <f t="shared" si="8"/>
        <v/>
      </c>
      <c r="L140" s="53" t="str">
        <f t="shared" si="9"/>
        <v/>
      </c>
    </row>
    <row r="141" spans="2:12" x14ac:dyDescent="0.25">
      <c r="B141" s="55">
        <f t="shared" si="12"/>
        <v>2131</v>
      </c>
      <c r="C141" s="48"/>
      <c r="E141" s="55">
        <f t="shared" si="13"/>
        <v>2131</v>
      </c>
      <c r="F141" s="48"/>
      <c r="G141" s="48"/>
      <c r="I141" s="53" t="str">
        <f t="shared" si="6"/>
        <v/>
      </c>
      <c r="J141" s="47" t="str">
        <f t="shared" si="7"/>
        <v/>
      </c>
      <c r="K141" s="53" t="str">
        <f t="shared" si="8"/>
        <v/>
      </c>
      <c r="L141" s="53" t="str">
        <f t="shared" si="9"/>
        <v/>
      </c>
    </row>
    <row r="142" spans="2:12" x14ac:dyDescent="0.25">
      <c r="B142" s="55">
        <f t="shared" si="12"/>
        <v>2132</v>
      </c>
      <c r="C142" s="48"/>
      <c r="E142" s="55">
        <f t="shared" si="13"/>
        <v>2132</v>
      </c>
      <c r="F142" s="48"/>
      <c r="G142" s="48"/>
      <c r="I142" s="53" t="str">
        <f t="shared" si="6"/>
        <v/>
      </c>
      <c r="J142" s="47" t="str">
        <f t="shared" si="7"/>
        <v/>
      </c>
      <c r="K142" s="53" t="str">
        <f t="shared" si="8"/>
        <v/>
      </c>
      <c r="L142" s="53" t="str">
        <f t="shared" si="9"/>
        <v/>
      </c>
    </row>
    <row r="143" spans="2:12" x14ac:dyDescent="0.25">
      <c r="B143" s="55">
        <f t="shared" si="12"/>
        <v>2133</v>
      </c>
      <c r="C143" s="48"/>
      <c r="E143" s="55">
        <f t="shared" si="13"/>
        <v>2133</v>
      </c>
      <c r="F143" s="48"/>
      <c r="G143" s="48"/>
      <c r="I143" s="53" t="str">
        <f t="shared" si="6"/>
        <v/>
      </c>
      <c r="J143" s="47" t="str">
        <f t="shared" si="7"/>
        <v/>
      </c>
      <c r="K143" s="53" t="str">
        <f t="shared" si="8"/>
        <v/>
      </c>
      <c r="L143" s="53" t="str">
        <f t="shared" si="9"/>
        <v/>
      </c>
    </row>
    <row r="144" spans="2:12" x14ac:dyDescent="0.25">
      <c r="B144" s="55">
        <f t="shared" si="12"/>
        <v>2134</v>
      </c>
      <c r="C144" s="48"/>
      <c r="E144" s="55">
        <f t="shared" si="13"/>
        <v>2134</v>
      </c>
      <c r="F144" s="48"/>
      <c r="G144" s="48"/>
      <c r="I144" s="53" t="str">
        <f t="shared" si="6"/>
        <v/>
      </c>
      <c r="J144" s="47" t="str">
        <f t="shared" si="7"/>
        <v/>
      </c>
      <c r="K144" s="53" t="str">
        <f t="shared" si="8"/>
        <v/>
      </c>
      <c r="L144" s="53" t="str">
        <f t="shared" si="9"/>
        <v/>
      </c>
    </row>
    <row r="145" spans="9:12" x14ac:dyDescent="0.25">
      <c r="I145" s="53"/>
      <c r="J145" s="53"/>
      <c r="K145" s="53"/>
      <c r="L145" s="53"/>
    </row>
    <row r="146" spans="9:12" x14ac:dyDescent="0.25">
      <c r="I146" s="53"/>
      <c r="J146" s="53"/>
      <c r="K146" s="53"/>
      <c r="L146" s="53"/>
    </row>
  </sheetData>
  <sheetProtection password="C444" sheet="1" selectLockedCells="1"/>
  <conditionalFormatting sqref="C21 C25:C144 G82:G144 G25:G80 F25:F144">
    <cfRule type="cellIs" dxfId="1" priority="6" stopIfTrue="1" operator="greaterThan">
      <formula>0</formula>
    </cfRule>
  </conditionalFormatting>
  <conditionalFormatting sqref="G81">
    <cfRule type="cellIs" dxfId="0" priority="1" stopIfTrue="1" operator="greaterThan">
      <formula>0</formula>
    </cfRule>
  </conditionalFormatting>
  <dataValidations count="4"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  <dataValidation type="decimal" errorStyle="warning" operator="lessThan" allowBlank="1" showErrorMessage="1" errorTitle="Fejlindtastning" error="En betaling skal indtastes som negativ" sqref="G26:G62 G64:G80 G82:G144 F52:F144 F26:F50 C25:C144 F25:G25 C21">
      <formula1>0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53"/>
  <sheetViews>
    <sheetView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41" sqref="A41"/>
    </sheetView>
  </sheetViews>
  <sheetFormatPr defaultRowHeight="15" x14ac:dyDescent="0.25"/>
  <cols>
    <col min="1" max="1" width="98" style="2" customWidth="1"/>
    <col min="2" max="2" width="24.5703125" style="2" customWidth="1"/>
    <col min="3" max="3" width="20.7109375" style="2" customWidth="1"/>
    <col min="4" max="75" width="12.7109375" style="2" customWidth="1"/>
    <col min="76" max="77" width="10.85546875" style="2" customWidth="1"/>
    <col min="78" max="78" width="16" style="2" customWidth="1"/>
    <col min="79" max="16384" width="9.140625" style="2"/>
  </cols>
  <sheetData>
    <row r="1" spans="1:77" ht="26.25" x14ac:dyDescent="0.4">
      <c r="A1" s="1" t="s">
        <v>0</v>
      </c>
      <c r="B1" s="1"/>
    </row>
    <row r="2" spans="1:77" x14ac:dyDescent="0.25">
      <c r="A2" s="3" t="s">
        <v>1</v>
      </c>
      <c r="B2" s="3"/>
      <c r="C2" s="3">
        <v>50</v>
      </c>
    </row>
    <row r="3" spans="1:77" x14ac:dyDescent="0.25">
      <c r="A3" s="3" t="s">
        <v>2</v>
      </c>
      <c r="B3" s="3"/>
      <c r="C3" s="3">
        <v>50</v>
      </c>
    </row>
    <row r="4" spans="1:77" x14ac:dyDescent="0.25">
      <c r="A4" s="3" t="s">
        <v>3</v>
      </c>
      <c r="B4" s="3"/>
      <c r="C4" s="4">
        <v>5.0000000000000001E-3</v>
      </c>
    </row>
    <row r="5" spans="1:77" x14ac:dyDescent="0.25">
      <c r="A5" s="3" t="s">
        <v>4</v>
      </c>
      <c r="B5" s="3"/>
      <c r="C5" s="4">
        <v>1.7999999999999999E-2</v>
      </c>
    </row>
    <row r="6" spans="1:77" x14ac:dyDescent="0.25">
      <c r="A6" s="3" t="s">
        <v>5</v>
      </c>
      <c r="B6" s="3"/>
      <c r="C6" s="3">
        <v>10</v>
      </c>
    </row>
    <row r="7" spans="1:77" x14ac:dyDescent="0.25">
      <c r="A7" s="3" t="s">
        <v>6</v>
      </c>
      <c r="B7" s="3"/>
      <c r="C7" s="4">
        <v>1.4999999999999999E-2</v>
      </c>
    </row>
    <row r="8" spans="1:77" x14ac:dyDescent="0.25">
      <c r="A8" s="3" t="s">
        <v>45</v>
      </c>
      <c r="B8" s="3"/>
      <c r="C8" s="56">
        <v>3.5000000000000003E-2</v>
      </c>
    </row>
    <row r="9" spans="1:77" x14ac:dyDescent="0.25">
      <c r="A9" s="5" t="s">
        <v>7</v>
      </c>
      <c r="B9" s="5"/>
      <c r="C9" s="6">
        <f>PMT(C5,C6,C21)*-1</f>
        <v>1652471.7144205838</v>
      </c>
    </row>
    <row r="10" spans="1:77" ht="23.25" x14ac:dyDescent="0.35">
      <c r="A10" s="7"/>
      <c r="B10" s="8"/>
    </row>
    <row r="11" spans="1:77" x14ac:dyDescent="0.25">
      <c r="D11" s="58"/>
    </row>
    <row r="12" spans="1:77" ht="18.75" x14ac:dyDescent="0.3">
      <c r="A12" s="9" t="s">
        <v>8</v>
      </c>
      <c r="B12" s="9"/>
      <c r="C12" s="10">
        <v>1</v>
      </c>
      <c r="D12" s="10">
        <f>+C12+1</f>
        <v>2</v>
      </c>
      <c r="E12" s="10">
        <f t="shared" ref="E12:BP12" si="0">+D12+1</f>
        <v>3</v>
      </c>
      <c r="F12" s="10">
        <f t="shared" si="0"/>
        <v>4</v>
      </c>
      <c r="G12" s="10">
        <f t="shared" si="0"/>
        <v>5</v>
      </c>
      <c r="H12" s="10">
        <f t="shared" si="0"/>
        <v>6</v>
      </c>
      <c r="I12" s="10">
        <f t="shared" si="0"/>
        <v>7</v>
      </c>
      <c r="J12" s="10">
        <f t="shared" si="0"/>
        <v>8</v>
      </c>
      <c r="K12" s="10">
        <f t="shared" si="0"/>
        <v>9</v>
      </c>
      <c r="L12" s="10">
        <f t="shared" si="0"/>
        <v>10</v>
      </c>
      <c r="M12" s="10">
        <f t="shared" si="0"/>
        <v>11</v>
      </c>
      <c r="N12" s="10">
        <f t="shared" si="0"/>
        <v>12</v>
      </c>
      <c r="O12" s="10">
        <f t="shared" si="0"/>
        <v>13</v>
      </c>
      <c r="P12" s="10">
        <f t="shared" si="0"/>
        <v>14</v>
      </c>
      <c r="Q12" s="10">
        <f t="shared" si="0"/>
        <v>15</v>
      </c>
      <c r="R12" s="10">
        <f t="shared" si="0"/>
        <v>16</v>
      </c>
      <c r="S12" s="10">
        <f t="shared" si="0"/>
        <v>17</v>
      </c>
      <c r="T12" s="10">
        <f t="shared" si="0"/>
        <v>18</v>
      </c>
      <c r="U12" s="10">
        <f t="shared" si="0"/>
        <v>19</v>
      </c>
      <c r="V12" s="10">
        <f t="shared" si="0"/>
        <v>20</v>
      </c>
      <c r="W12" s="10">
        <f t="shared" si="0"/>
        <v>21</v>
      </c>
      <c r="X12" s="10">
        <f t="shared" si="0"/>
        <v>22</v>
      </c>
      <c r="Y12" s="10">
        <f t="shared" si="0"/>
        <v>23</v>
      </c>
      <c r="Z12" s="10">
        <f t="shared" si="0"/>
        <v>24</v>
      </c>
      <c r="AA12" s="10">
        <f t="shared" si="0"/>
        <v>25</v>
      </c>
      <c r="AB12" s="10">
        <f t="shared" si="0"/>
        <v>26</v>
      </c>
      <c r="AC12" s="10">
        <f t="shared" si="0"/>
        <v>27</v>
      </c>
      <c r="AD12" s="10">
        <f t="shared" si="0"/>
        <v>28</v>
      </c>
      <c r="AE12" s="10">
        <f t="shared" si="0"/>
        <v>29</v>
      </c>
      <c r="AF12" s="10">
        <f t="shared" si="0"/>
        <v>30</v>
      </c>
      <c r="AG12" s="10">
        <f t="shared" si="0"/>
        <v>31</v>
      </c>
      <c r="AH12" s="10">
        <f t="shared" si="0"/>
        <v>32</v>
      </c>
      <c r="AI12" s="10">
        <f t="shared" si="0"/>
        <v>33</v>
      </c>
      <c r="AJ12" s="10">
        <f t="shared" si="0"/>
        <v>34</v>
      </c>
      <c r="AK12" s="10">
        <f t="shared" si="0"/>
        <v>35</v>
      </c>
      <c r="AL12" s="10">
        <f t="shared" si="0"/>
        <v>36</v>
      </c>
      <c r="AM12" s="10">
        <f t="shared" si="0"/>
        <v>37</v>
      </c>
      <c r="AN12" s="10">
        <f t="shared" si="0"/>
        <v>38</v>
      </c>
      <c r="AO12" s="10">
        <f t="shared" si="0"/>
        <v>39</v>
      </c>
      <c r="AP12" s="10">
        <f t="shared" si="0"/>
        <v>40</v>
      </c>
      <c r="AQ12" s="10">
        <f t="shared" si="0"/>
        <v>41</v>
      </c>
      <c r="AR12" s="10">
        <f t="shared" si="0"/>
        <v>42</v>
      </c>
      <c r="AS12" s="10">
        <f t="shared" si="0"/>
        <v>43</v>
      </c>
      <c r="AT12" s="10">
        <f t="shared" si="0"/>
        <v>44</v>
      </c>
      <c r="AU12" s="10">
        <f t="shared" si="0"/>
        <v>45</v>
      </c>
      <c r="AV12" s="10">
        <f t="shared" si="0"/>
        <v>46</v>
      </c>
      <c r="AW12" s="10">
        <f t="shared" si="0"/>
        <v>47</v>
      </c>
      <c r="AX12" s="10">
        <f t="shared" si="0"/>
        <v>48</v>
      </c>
      <c r="AY12" s="10">
        <f t="shared" si="0"/>
        <v>49</v>
      </c>
      <c r="AZ12" s="10">
        <f t="shared" si="0"/>
        <v>50</v>
      </c>
      <c r="BA12" s="10">
        <f t="shared" si="0"/>
        <v>51</v>
      </c>
      <c r="BB12" s="10">
        <f t="shared" si="0"/>
        <v>52</v>
      </c>
      <c r="BC12" s="10">
        <f t="shared" si="0"/>
        <v>53</v>
      </c>
      <c r="BD12" s="10">
        <f t="shared" si="0"/>
        <v>54</v>
      </c>
      <c r="BE12" s="10">
        <f t="shared" si="0"/>
        <v>55</v>
      </c>
      <c r="BF12" s="10">
        <f t="shared" si="0"/>
        <v>56</v>
      </c>
      <c r="BG12" s="10">
        <f t="shared" si="0"/>
        <v>57</v>
      </c>
      <c r="BH12" s="10">
        <f t="shared" si="0"/>
        <v>58</v>
      </c>
      <c r="BI12" s="10">
        <f t="shared" si="0"/>
        <v>59</v>
      </c>
      <c r="BJ12" s="10">
        <f t="shared" si="0"/>
        <v>60</v>
      </c>
      <c r="BK12" s="10">
        <f t="shared" si="0"/>
        <v>61</v>
      </c>
      <c r="BL12" s="10">
        <f t="shared" si="0"/>
        <v>62</v>
      </c>
      <c r="BM12" s="10">
        <f t="shared" si="0"/>
        <v>63</v>
      </c>
      <c r="BN12" s="10">
        <f t="shared" si="0"/>
        <v>64</v>
      </c>
      <c r="BO12" s="10">
        <f t="shared" si="0"/>
        <v>65</v>
      </c>
      <c r="BP12" s="10">
        <f t="shared" si="0"/>
        <v>66</v>
      </c>
      <c r="BQ12" s="10">
        <f t="shared" ref="BQ12:BY12" si="1">+BP12+1</f>
        <v>67</v>
      </c>
      <c r="BR12" s="10">
        <f t="shared" si="1"/>
        <v>68</v>
      </c>
      <c r="BS12" s="10">
        <f t="shared" si="1"/>
        <v>69</v>
      </c>
      <c r="BT12" s="10">
        <f t="shared" si="1"/>
        <v>70</v>
      </c>
      <c r="BU12" s="10">
        <f t="shared" si="1"/>
        <v>71</v>
      </c>
      <c r="BV12" s="10">
        <f t="shared" si="1"/>
        <v>72</v>
      </c>
      <c r="BW12" s="10">
        <f t="shared" si="1"/>
        <v>73</v>
      </c>
      <c r="BX12" s="10">
        <f t="shared" si="1"/>
        <v>74</v>
      </c>
      <c r="BY12" s="10">
        <f t="shared" si="1"/>
        <v>75</v>
      </c>
    </row>
    <row r="13" spans="1:77" x14ac:dyDescent="0.25">
      <c r="A13" s="11" t="s">
        <v>9</v>
      </c>
      <c r="B13" s="12"/>
      <c r="C13" s="13">
        <v>32700000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5"/>
      <c r="BX13" s="15"/>
      <c r="BY13" s="15"/>
    </row>
    <row r="14" spans="1:77" x14ac:dyDescent="0.25">
      <c r="A14" s="16" t="s">
        <v>10</v>
      </c>
      <c r="B14" s="17"/>
      <c r="C14" s="18">
        <v>135000</v>
      </c>
      <c r="D14" s="18">
        <f t="shared" ref="D14" si="2">+C14*(1+$C$7)</f>
        <v>137025</v>
      </c>
      <c r="E14" s="18">
        <f t="shared" ref="E14" si="3">+D14*(1+$C$7)</f>
        <v>139080.375</v>
      </c>
      <c r="F14" s="18">
        <f t="shared" ref="F14" si="4">+E14*(1+$C$7)</f>
        <v>141166.58062499997</v>
      </c>
      <c r="G14" s="18">
        <f t="shared" ref="G14" si="5">+F14*(1+$C$7)</f>
        <v>143284.07933437495</v>
      </c>
      <c r="H14" s="18">
        <f t="shared" ref="H14" si="6">+G14*(1+$C$7)</f>
        <v>145433.34052439057</v>
      </c>
      <c r="I14" s="18">
        <f t="shared" ref="I14" si="7">+H14*(1+$C$7)</f>
        <v>147614.84063225641</v>
      </c>
      <c r="J14" s="18">
        <f t="shared" ref="J14" si="8">+I14*(1+$C$7)</f>
        <v>149829.06324174025</v>
      </c>
      <c r="K14" s="18">
        <f t="shared" ref="K14" si="9">+J14*(1+$C$7)</f>
        <v>152076.49919036633</v>
      </c>
      <c r="L14" s="18">
        <f t="shared" ref="L14" si="10">+K14*(1+$C$7)</f>
        <v>154357.64667822182</v>
      </c>
      <c r="M14" s="18">
        <f t="shared" ref="M14" si="11">+L14*(1+$C$7)</f>
        <v>156673.01137839514</v>
      </c>
      <c r="N14" s="18">
        <f t="shared" ref="N14" si="12">+M14*(1+$C$7)</f>
        <v>159023.10654907106</v>
      </c>
      <c r="O14" s="18">
        <f t="shared" ref="O14" si="13">+N14*(1+$C$7)</f>
        <v>161408.45314730713</v>
      </c>
      <c r="P14" s="18">
        <f t="shared" ref="P14" si="14">+O14*(1+$C$7)</f>
        <v>163829.57994451671</v>
      </c>
      <c r="Q14" s="18">
        <f t="shared" ref="Q14" si="15">+P14*(1+$C$7)</f>
        <v>166287.02364368443</v>
      </c>
      <c r="R14" s="18">
        <f t="shared" ref="R14" si="16">+Q14*(1+$C$7)</f>
        <v>168781.32899833968</v>
      </c>
      <c r="S14" s="18">
        <f t="shared" ref="S14" si="17">+R14*(1+$C$7)</f>
        <v>171313.04893331477</v>
      </c>
      <c r="T14" s="18">
        <f t="shared" ref="T14" si="18">+S14*(1+$C$7)</f>
        <v>173882.74466731449</v>
      </c>
      <c r="U14" s="18">
        <f t="shared" ref="U14" si="19">+T14*(1+$C$7)</f>
        <v>176490.9858373242</v>
      </c>
      <c r="V14" s="18">
        <f t="shared" ref="V14" si="20">+U14*(1+$C$7)</f>
        <v>179138.35062488404</v>
      </c>
      <c r="W14" s="18">
        <f t="shared" ref="W14" si="21">+V14*(1+$C$7)</f>
        <v>181825.42588425727</v>
      </c>
      <c r="X14" s="18">
        <f t="shared" ref="X14" si="22">+W14*(1+$C$7)</f>
        <v>184552.80727252111</v>
      </c>
      <c r="Y14" s="18">
        <f t="shared" ref="Y14" si="23">+X14*(1+$C$7)</f>
        <v>187321.09938160892</v>
      </c>
      <c r="Z14" s="18">
        <f t="shared" ref="Z14" si="24">+Y14*(1+$C$7)</f>
        <v>190130.91587233305</v>
      </c>
      <c r="AA14" s="18">
        <f t="shared" ref="AA14" si="25">+Z14*(1+$C$7)</f>
        <v>192982.87961041802</v>
      </c>
      <c r="AB14" s="18">
        <f t="shared" ref="AB14" si="26">+AA14*(1+$C$7)</f>
        <v>195877.62280457426</v>
      </c>
      <c r="AC14" s="18">
        <f t="shared" ref="AC14" si="27">+AB14*(1+$C$7)</f>
        <v>198815.78714664286</v>
      </c>
      <c r="AD14" s="18">
        <f t="shared" ref="AD14" si="28">+AC14*(1+$C$7)</f>
        <v>201798.02395384249</v>
      </c>
      <c r="AE14" s="18">
        <f t="shared" ref="AE14" si="29">+AD14*(1+$C$7)</f>
        <v>204824.99431315012</v>
      </c>
      <c r="AF14" s="18">
        <f t="shared" ref="AF14" si="30">+AE14*(1+$C$7)</f>
        <v>207897.36922784735</v>
      </c>
      <c r="AG14" s="18">
        <f t="shared" ref="AG14" si="31">+AF14*(1+$C$7)</f>
        <v>211015.82976626503</v>
      </c>
      <c r="AH14" s="18">
        <f t="shared" ref="AH14" si="32">+AG14*(1+$C$7)</f>
        <v>214181.06721275899</v>
      </c>
      <c r="AI14" s="18">
        <f t="shared" ref="AI14" si="33">+AH14*(1+$C$7)</f>
        <v>217393.78322095037</v>
      </c>
      <c r="AJ14" s="18">
        <f t="shared" ref="AJ14" si="34">+AI14*(1+$C$7)</f>
        <v>220654.68996926461</v>
      </c>
      <c r="AK14" s="18">
        <f t="shared" ref="AK14" si="35">+AJ14*(1+$C$7)</f>
        <v>223964.51031880357</v>
      </c>
      <c r="AL14" s="18">
        <f t="shared" ref="AL14" si="36">+AK14*(1+$C$7)</f>
        <v>227323.9779735856</v>
      </c>
      <c r="AM14" s="18">
        <f t="shared" ref="AM14" si="37">+AL14*(1+$C$7)</f>
        <v>230733.83764318936</v>
      </c>
      <c r="AN14" s="18">
        <f t="shared" ref="AN14" si="38">+AM14*(1+$C$7)</f>
        <v>234194.84520783718</v>
      </c>
      <c r="AO14" s="18">
        <f t="shared" ref="AO14" si="39">+AN14*(1+$C$7)</f>
        <v>237707.7678859547</v>
      </c>
      <c r="AP14" s="18">
        <f t="shared" ref="AP14" si="40">+AO14*(1+$C$7)</f>
        <v>241273.38440424399</v>
      </c>
      <c r="AQ14" s="18">
        <f t="shared" ref="AQ14" si="41">+AP14*(1+$C$7)</f>
        <v>244892.48517030763</v>
      </c>
      <c r="AR14" s="18">
        <f t="shared" ref="AR14" si="42">+AQ14*(1+$C$7)</f>
        <v>248565.87244786223</v>
      </c>
      <c r="AS14" s="18">
        <f t="shared" ref="AS14" si="43">+AR14*(1+$C$7)</f>
        <v>252294.36053458013</v>
      </c>
      <c r="AT14" s="18">
        <f t="shared" ref="AT14" si="44">+AS14*(1+$C$7)</f>
        <v>256078.77594259882</v>
      </c>
      <c r="AU14" s="18">
        <f t="shared" ref="AU14" si="45">+AT14*(1+$C$7)</f>
        <v>259919.95758173778</v>
      </c>
      <c r="AV14" s="18">
        <f t="shared" ref="AV14" si="46">+AU14*(1+$C$7)</f>
        <v>263818.75694546383</v>
      </c>
      <c r="AW14" s="18">
        <f t="shared" ref="AW14" si="47">+AV14*(1+$C$7)</f>
        <v>267776.03829964576</v>
      </c>
      <c r="AX14" s="18">
        <f t="shared" ref="AX14" si="48">+AW14*(1+$C$7)</f>
        <v>271792.67887414043</v>
      </c>
      <c r="AY14" s="18">
        <f t="shared" ref="AY14" si="49">+AX14*(1+$C$7)</f>
        <v>275869.56905725249</v>
      </c>
      <c r="AZ14" s="18">
        <f t="shared" ref="AZ14" si="50">+AY14*(1+$C$7)</f>
        <v>280007.61259311123</v>
      </c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x14ac:dyDescent="0.25">
      <c r="A15" s="12" t="s">
        <v>46</v>
      </c>
      <c r="B15" s="12"/>
      <c r="C15" s="13">
        <f>-C14-C13</f>
        <v>-32835000</v>
      </c>
      <c r="D15" s="13">
        <f t="shared" ref="D15:BO15" si="51">-D14-D13</f>
        <v>-137025</v>
      </c>
      <c r="E15" s="13">
        <f t="shared" si="51"/>
        <v>-139080.375</v>
      </c>
      <c r="F15" s="13">
        <f t="shared" si="51"/>
        <v>-141166.58062499997</v>
      </c>
      <c r="G15" s="13">
        <f t="shared" si="51"/>
        <v>-143284.07933437495</v>
      </c>
      <c r="H15" s="13">
        <f t="shared" si="51"/>
        <v>-145433.34052439057</v>
      </c>
      <c r="I15" s="13">
        <f t="shared" si="51"/>
        <v>-147614.84063225641</v>
      </c>
      <c r="J15" s="13">
        <f t="shared" si="51"/>
        <v>-149829.06324174025</v>
      </c>
      <c r="K15" s="13">
        <f t="shared" si="51"/>
        <v>-152076.49919036633</v>
      </c>
      <c r="L15" s="13">
        <f t="shared" si="51"/>
        <v>-154357.64667822182</v>
      </c>
      <c r="M15" s="13">
        <f t="shared" si="51"/>
        <v>-156673.01137839514</v>
      </c>
      <c r="N15" s="13">
        <f t="shared" si="51"/>
        <v>-159023.10654907106</v>
      </c>
      <c r="O15" s="13">
        <f t="shared" si="51"/>
        <v>-161408.45314730713</v>
      </c>
      <c r="P15" s="13">
        <f t="shared" si="51"/>
        <v>-163829.57994451671</v>
      </c>
      <c r="Q15" s="13">
        <f t="shared" si="51"/>
        <v>-166287.02364368443</v>
      </c>
      <c r="R15" s="13">
        <f t="shared" si="51"/>
        <v>-168781.32899833968</v>
      </c>
      <c r="S15" s="13">
        <f t="shared" si="51"/>
        <v>-171313.04893331477</v>
      </c>
      <c r="T15" s="13">
        <f t="shared" si="51"/>
        <v>-173882.74466731449</v>
      </c>
      <c r="U15" s="13">
        <f t="shared" si="51"/>
        <v>-176490.9858373242</v>
      </c>
      <c r="V15" s="13">
        <f t="shared" si="51"/>
        <v>-179138.35062488404</v>
      </c>
      <c r="W15" s="13">
        <f t="shared" si="51"/>
        <v>-181825.42588425727</v>
      </c>
      <c r="X15" s="13">
        <f t="shared" si="51"/>
        <v>-184552.80727252111</v>
      </c>
      <c r="Y15" s="13">
        <f t="shared" si="51"/>
        <v>-187321.09938160892</v>
      </c>
      <c r="Z15" s="13">
        <f t="shared" si="51"/>
        <v>-190130.91587233305</v>
      </c>
      <c r="AA15" s="13">
        <f t="shared" si="51"/>
        <v>-192982.87961041802</v>
      </c>
      <c r="AB15" s="13">
        <f t="shared" si="51"/>
        <v>-195877.62280457426</v>
      </c>
      <c r="AC15" s="13">
        <f t="shared" si="51"/>
        <v>-198815.78714664286</v>
      </c>
      <c r="AD15" s="13">
        <f t="shared" si="51"/>
        <v>-201798.02395384249</v>
      </c>
      <c r="AE15" s="13">
        <f t="shared" si="51"/>
        <v>-204824.99431315012</v>
      </c>
      <c r="AF15" s="13">
        <f t="shared" si="51"/>
        <v>-207897.36922784735</v>
      </c>
      <c r="AG15" s="13">
        <f t="shared" si="51"/>
        <v>-211015.82976626503</v>
      </c>
      <c r="AH15" s="13">
        <f t="shared" si="51"/>
        <v>-214181.06721275899</v>
      </c>
      <c r="AI15" s="13">
        <f t="shared" si="51"/>
        <v>-217393.78322095037</v>
      </c>
      <c r="AJ15" s="13">
        <f t="shared" si="51"/>
        <v>-220654.68996926461</v>
      </c>
      <c r="AK15" s="13">
        <f t="shared" si="51"/>
        <v>-223964.51031880357</v>
      </c>
      <c r="AL15" s="13">
        <f t="shared" si="51"/>
        <v>-227323.9779735856</v>
      </c>
      <c r="AM15" s="13">
        <f t="shared" si="51"/>
        <v>-230733.83764318936</v>
      </c>
      <c r="AN15" s="13">
        <f t="shared" si="51"/>
        <v>-234194.84520783718</v>
      </c>
      <c r="AO15" s="13">
        <f t="shared" si="51"/>
        <v>-237707.7678859547</v>
      </c>
      <c r="AP15" s="13">
        <f t="shared" si="51"/>
        <v>-241273.38440424399</v>
      </c>
      <c r="AQ15" s="13">
        <f t="shared" si="51"/>
        <v>-244892.48517030763</v>
      </c>
      <c r="AR15" s="13">
        <f t="shared" si="51"/>
        <v>-248565.87244786223</v>
      </c>
      <c r="AS15" s="13">
        <f t="shared" si="51"/>
        <v>-252294.36053458013</v>
      </c>
      <c r="AT15" s="13">
        <f t="shared" si="51"/>
        <v>-256078.77594259882</v>
      </c>
      <c r="AU15" s="13">
        <f t="shared" si="51"/>
        <v>-259919.95758173778</v>
      </c>
      <c r="AV15" s="13">
        <f t="shared" si="51"/>
        <v>-263818.75694546383</v>
      </c>
      <c r="AW15" s="13">
        <f t="shared" si="51"/>
        <v>-267776.03829964576</v>
      </c>
      <c r="AX15" s="13">
        <f t="shared" si="51"/>
        <v>-271792.67887414043</v>
      </c>
      <c r="AY15" s="13">
        <f t="shared" si="51"/>
        <v>-275869.56905725249</v>
      </c>
      <c r="AZ15" s="13">
        <f t="shared" si="51"/>
        <v>-280007.61259311123</v>
      </c>
      <c r="BA15" s="13">
        <f t="shared" si="51"/>
        <v>0</v>
      </c>
      <c r="BB15" s="13">
        <f t="shared" si="51"/>
        <v>0</v>
      </c>
      <c r="BC15" s="13">
        <f t="shared" si="51"/>
        <v>0</v>
      </c>
      <c r="BD15" s="13">
        <f t="shared" si="51"/>
        <v>0</v>
      </c>
      <c r="BE15" s="13">
        <f t="shared" si="51"/>
        <v>0</v>
      </c>
      <c r="BF15" s="13">
        <f t="shared" si="51"/>
        <v>0</v>
      </c>
      <c r="BG15" s="13">
        <f t="shared" si="51"/>
        <v>0</v>
      </c>
      <c r="BH15" s="13">
        <f t="shared" si="51"/>
        <v>0</v>
      </c>
      <c r="BI15" s="13">
        <f t="shared" si="51"/>
        <v>0</v>
      </c>
      <c r="BJ15" s="13">
        <f t="shared" si="51"/>
        <v>0</v>
      </c>
      <c r="BK15" s="13">
        <f t="shared" si="51"/>
        <v>0</v>
      </c>
      <c r="BL15" s="13">
        <f t="shared" si="51"/>
        <v>0</v>
      </c>
      <c r="BM15" s="13">
        <f t="shared" si="51"/>
        <v>0</v>
      </c>
      <c r="BN15" s="13">
        <f t="shared" si="51"/>
        <v>0</v>
      </c>
      <c r="BO15" s="13">
        <f t="shared" si="51"/>
        <v>0</v>
      </c>
      <c r="BP15" s="13">
        <f t="shared" ref="BP15:BY15" si="52">-BP14-BP13</f>
        <v>0</v>
      </c>
      <c r="BQ15" s="13">
        <f t="shared" si="52"/>
        <v>0</v>
      </c>
      <c r="BR15" s="13">
        <f t="shared" si="52"/>
        <v>0</v>
      </c>
      <c r="BS15" s="13">
        <f t="shared" si="52"/>
        <v>0</v>
      </c>
      <c r="BT15" s="13">
        <f t="shared" si="52"/>
        <v>0</v>
      </c>
      <c r="BU15" s="13">
        <f t="shared" si="52"/>
        <v>0</v>
      </c>
      <c r="BV15" s="13">
        <f t="shared" si="52"/>
        <v>0</v>
      </c>
      <c r="BW15" s="13">
        <f t="shared" si="52"/>
        <v>0</v>
      </c>
      <c r="BX15" s="13">
        <f t="shared" si="52"/>
        <v>0</v>
      </c>
      <c r="BY15" s="13">
        <f t="shared" si="52"/>
        <v>0</v>
      </c>
    </row>
    <row r="16" spans="1:77" x14ac:dyDescent="0.25">
      <c r="A16" s="12" t="s">
        <v>47</v>
      </c>
      <c r="B16" s="57">
        <f>SUM(C16:AZ16)</f>
        <v>-37052777.755676024</v>
      </c>
      <c r="C16" s="13">
        <f>+C15/(1+$C$8)^(C12-$C$12)</f>
        <v>-32835000</v>
      </c>
      <c r="D16" s="13">
        <f>+D15/(1+$C$8)^(D12-$C$12)</f>
        <v>-132391.30434782611</v>
      </c>
      <c r="E16" s="13">
        <f t="shared" ref="E16:BP16" si="53">+E15/(1+$C$8)^(E12-$C$12)</f>
        <v>-129833.01827347197</v>
      </c>
      <c r="F16" s="13">
        <f t="shared" si="53"/>
        <v>-127324.1676788155</v>
      </c>
      <c r="G16" s="13">
        <f t="shared" si="53"/>
        <v>-124863.79728888669</v>
      </c>
      <c r="H16" s="13">
        <f t="shared" si="53"/>
        <v>-122450.97028813527</v>
      </c>
      <c r="I16" s="13">
        <f t="shared" si="53"/>
        <v>-120084.76796372683</v>
      </c>
      <c r="J16" s="13">
        <f t="shared" si="53"/>
        <v>-117764.28935573212</v>
      </c>
      <c r="K16" s="13">
        <f t="shared" si="53"/>
        <v>-115488.65091407546</v>
      </c>
      <c r="L16" s="13">
        <f t="shared" si="53"/>
        <v>-113256.98616211266</v>
      </c>
      <c r="M16" s="13">
        <f t="shared" si="53"/>
        <v>-111068.44536670952</v>
      </c>
      <c r="N16" s="13">
        <f t="shared" si="53"/>
        <v>-108922.19521469581</v>
      </c>
      <c r="O16" s="13">
        <f t="shared" si="53"/>
        <v>-106817.41849557126</v>
      </c>
      <c r="P16" s="13">
        <f t="shared" si="53"/>
        <v>-104753.31379034283</v>
      </c>
      <c r="Q16" s="13">
        <f t="shared" si="53"/>
        <v>-102729.09516637483</v>
      </c>
      <c r="R16" s="13">
        <f t="shared" si="53"/>
        <v>-100743.9918781357</v>
      </c>
      <c r="S16" s="13">
        <f t="shared" si="53"/>
        <v>-98797.2480737273</v>
      </c>
      <c r="T16" s="13">
        <f t="shared" si="53"/>
        <v>-96888.122507085223</v>
      </c>
      <c r="U16" s="13">
        <f t="shared" si="53"/>
        <v>-95015.888255740589</v>
      </c>
      <c r="V16" s="13">
        <f t="shared" si="53"/>
        <v>-93179.832444035463</v>
      </c>
      <c r="W16" s="13">
        <f t="shared" si="53"/>
        <v>-91379.255971686944</v>
      </c>
      <c r="X16" s="13">
        <f t="shared" si="53"/>
        <v>-89613.473247596368</v>
      </c>
      <c r="Y16" s="13">
        <f t="shared" si="53"/>
        <v>-87881.811928802228</v>
      </c>
      <c r="Z16" s="13">
        <f t="shared" si="53"/>
        <v>-86183.61266447755</v>
      </c>
      <c r="AA16" s="13">
        <f t="shared" si="53"/>
        <v>-84518.228844874131</v>
      </c>
      <c r="AB16" s="13">
        <f t="shared" si="53"/>
        <v>-82885.026355118098</v>
      </c>
      <c r="AC16" s="13">
        <f t="shared" si="53"/>
        <v>-81283.383333763166</v>
      </c>
      <c r="AD16" s="13">
        <f t="shared" si="53"/>
        <v>-79712.689936009279</v>
      </c>
      <c r="AE16" s="13">
        <f t="shared" si="53"/>
        <v>-78172.348101497017</v>
      </c>
      <c r="AF16" s="13">
        <f t="shared" si="53"/>
        <v>-76661.771326588874</v>
      </c>
      <c r="AG16" s="13">
        <f t="shared" si="53"/>
        <v>-75180.384441050905</v>
      </c>
      <c r="AH16" s="13">
        <f t="shared" si="53"/>
        <v>-73727.623389049928</v>
      </c>
      <c r="AI16" s="13">
        <f t="shared" si="53"/>
        <v>-72302.93501438231</v>
      </c>
      <c r="AJ16" s="13">
        <f t="shared" si="53"/>
        <v>-70905.77684985318</v>
      </c>
      <c r="AK16" s="13">
        <f t="shared" si="53"/>
        <v>-69535.616910725585</v>
      </c>
      <c r="AL16" s="13">
        <f t="shared" si="53"/>
        <v>-68191.933492160839</v>
      </c>
      <c r="AM16" s="13">
        <f t="shared" si="53"/>
        <v>-66874.214970573186</v>
      </c>
      <c r="AN16" s="13">
        <f t="shared" si="53"/>
        <v>-65581.959608822988</v>
      </c>
      <c r="AO16" s="13">
        <f t="shared" si="53"/>
        <v>-64314.675365174218</v>
      </c>
      <c r="AP16" s="13">
        <f t="shared" si="53"/>
        <v>-63071.8797059438</v>
      </c>
      <c r="AQ16" s="13">
        <f t="shared" si="53"/>
        <v>-61853.099421770981</v>
      </c>
      <c r="AR16" s="13">
        <f t="shared" si="53"/>
        <v>-60657.87044743725</v>
      </c>
      <c r="AS16" s="13">
        <f t="shared" si="53"/>
        <v>-59485.737685167922</v>
      </c>
      <c r="AT16" s="13">
        <f t="shared" si="53"/>
        <v>-58336.25483134824</v>
      </c>
      <c r="AU16" s="13">
        <f t="shared" si="53"/>
        <v>-57208.984206587891</v>
      </c>
      <c r="AV16" s="13">
        <f t="shared" si="53"/>
        <v>-56103.496589069291</v>
      </c>
      <c r="AW16" s="13">
        <f t="shared" si="53"/>
        <v>-55019.37105111625</v>
      </c>
      <c r="AX16" s="13">
        <f t="shared" si="53"/>
        <v>-53956.194798920777</v>
      </c>
      <c r="AY16" s="13">
        <f t="shared" si="53"/>
        <v>-52913.563015366752</v>
      </c>
      <c r="AZ16" s="13">
        <f t="shared" si="53"/>
        <v>-51891.078705891065</v>
      </c>
      <c r="BA16" s="13">
        <f t="shared" si="53"/>
        <v>0</v>
      </c>
      <c r="BB16" s="13">
        <f t="shared" si="53"/>
        <v>0</v>
      </c>
      <c r="BC16" s="13">
        <f t="shared" si="53"/>
        <v>0</v>
      </c>
      <c r="BD16" s="13">
        <f t="shared" si="53"/>
        <v>0</v>
      </c>
      <c r="BE16" s="13">
        <f t="shared" si="53"/>
        <v>0</v>
      </c>
      <c r="BF16" s="13">
        <f t="shared" si="53"/>
        <v>0</v>
      </c>
      <c r="BG16" s="13">
        <f t="shared" si="53"/>
        <v>0</v>
      </c>
      <c r="BH16" s="13">
        <f t="shared" si="53"/>
        <v>0</v>
      </c>
      <c r="BI16" s="13">
        <f t="shared" si="53"/>
        <v>0</v>
      </c>
      <c r="BJ16" s="13">
        <f t="shared" si="53"/>
        <v>0</v>
      </c>
      <c r="BK16" s="13">
        <f t="shared" si="53"/>
        <v>0</v>
      </c>
      <c r="BL16" s="13">
        <f t="shared" si="53"/>
        <v>0</v>
      </c>
      <c r="BM16" s="13">
        <f t="shared" si="53"/>
        <v>0</v>
      </c>
      <c r="BN16" s="13">
        <f t="shared" si="53"/>
        <v>0</v>
      </c>
      <c r="BO16" s="13">
        <f t="shared" si="53"/>
        <v>0</v>
      </c>
      <c r="BP16" s="13">
        <f t="shared" si="53"/>
        <v>0</v>
      </c>
      <c r="BQ16" s="13">
        <f t="shared" ref="BQ16:BY16" si="54">+BQ15/(1+$C$8)^(BQ12-$C$12)</f>
        <v>0</v>
      </c>
      <c r="BR16" s="13">
        <f t="shared" si="54"/>
        <v>0</v>
      </c>
      <c r="BS16" s="13">
        <f t="shared" si="54"/>
        <v>0</v>
      </c>
      <c r="BT16" s="13">
        <f t="shared" si="54"/>
        <v>0</v>
      </c>
      <c r="BU16" s="13">
        <f t="shared" si="54"/>
        <v>0</v>
      </c>
      <c r="BV16" s="13">
        <f t="shared" si="54"/>
        <v>0</v>
      </c>
      <c r="BW16" s="13">
        <f t="shared" si="54"/>
        <v>0</v>
      </c>
      <c r="BX16" s="13">
        <f t="shared" si="54"/>
        <v>0</v>
      </c>
      <c r="BY16" s="13">
        <f t="shared" si="54"/>
        <v>0</v>
      </c>
    </row>
    <row r="17" spans="1:77" x14ac:dyDescent="0.25">
      <c r="A17" s="19" t="s">
        <v>48</v>
      </c>
      <c r="B17" s="20">
        <f>+B16*$C$8/(1-(1+$C$8)^-50)</f>
        <v>-1579697.3654693426</v>
      </c>
      <c r="C17" s="21"/>
      <c r="D17" s="21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</row>
    <row r="18" spans="1:77" x14ac:dyDescent="0.25">
      <c r="A18" s="21"/>
      <c r="B18" s="20"/>
      <c r="C18" s="21"/>
      <c r="D18" s="21"/>
    </row>
    <row r="19" spans="1:77" ht="18.75" x14ac:dyDescent="0.3">
      <c r="A19" s="22" t="s">
        <v>11</v>
      </c>
      <c r="B19" s="22"/>
      <c r="C19" s="10">
        <f>+C12</f>
        <v>1</v>
      </c>
      <c r="D19" s="10">
        <f t="shared" ref="D19:BO19" si="55">+D12</f>
        <v>2</v>
      </c>
      <c r="E19" s="10">
        <f t="shared" si="55"/>
        <v>3</v>
      </c>
      <c r="F19" s="10">
        <f t="shared" si="55"/>
        <v>4</v>
      </c>
      <c r="G19" s="10">
        <f t="shared" si="55"/>
        <v>5</v>
      </c>
      <c r="H19" s="10">
        <f t="shared" si="55"/>
        <v>6</v>
      </c>
      <c r="I19" s="10">
        <f t="shared" si="55"/>
        <v>7</v>
      </c>
      <c r="J19" s="10">
        <f t="shared" si="55"/>
        <v>8</v>
      </c>
      <c r="K19" s="10">
        <f t="shared" si="55"/>
        <v>9</v>
      </c>
      <c r="L19" s="10">
        <f t="shared" si="55"/>
        <v>10</v>
      </c>
      <c r="M19" s="10">
        <f t="shared" si="55"/>
        <v>11</v>
      </c>
      <c r="N19" s="10">
        <f t="shared" si="55"/>
        <v>12</v>
      </c>
      <c r="O19" s="10">
        <f t="shared" si="55"/>
        <v>13</v>
      </c>
      <c r="P19" s="10">
        <f t="shared" si="55"/>
        <v>14</v>
      </c>
      <c r="Q19" s="10">
        <f t="shared" si="55"/>
        <v>15</v>
      </c>
      <c r="R19" s="10">
        <f t="shared" si="55"/>
        <v>16</v>
      </c>
      <c r="S19" s="10">
        <f t="shared" si="55"/>
        <v>17</v>
      </c>
      <c r="T19" s="10">
        <f t="shared" si="55"/>
        <v>18</v>
      </c>
      <c r="U19" s="10">
        <f t="shared" si="55"/>
        <v>19</v>
      </c>
      <c r="V19" s="10">
        <f t="shared" si="55"/>
        <v>20</v>
      </c>
      <c r="W19" s="10">
        <f t="shared" si="55"/>
        <v>21</v>
      </c>
      <c r="X19" s="10">
        <f t="shared" si="55"/>
        <v>22</v>
      </c>
      <c r="Y19" s="10">
        <f t="shared" si="55"/>
        <v>23</v>
      </c>
      <c r="Z19" s="10">
        <f t="shared" si="55"/>
        <v>24</v>
      </c>
      <c r="AA19" s="10">
        <f t="shared" si="55"/>
        <v>25</v>
      </c>
      <c r="AB19" s="10">
        <f t="shared" si="55"/>
        <v>26</v>
      </c>
      <c r="AC19" s="10">
        <f t="shared" si="55"/>
        <v>27</v>
      </c>
      <c r="AD19" s="10">
        <f t="shared" si="55"/>
        <v>28</v>
      </c>
      <c r="AE19" s="10">
        <f t="shared" si="55"/>
        <v>29</v>
      </c>
      <c r="AF19" s="10">
        <f t="shared" si="55"/>
        <v>30</v>
      </c>
      <c r="AG19" s="10">
        <f t="shared" si="55"/>
        <v>31</v>
      </c>
      <c r="AH19" s="10">
        <f t="shared" si="55"/>
        <v>32</v>
      </c>
      <c r="AI19" s="10">
        <f t="shared" si="55"/>
        <v>33</v>
      </c>
      <c r="AJ19" s="10">
        <f t="shared" si="55"/>
        <v>34</v>
      </c>
      <c r="AK19" s="10">
        <f t="shared" si="55"/>
        <v>35</v>
      </c>
      <c r="AL19" s="10">
        <f t="shared" si="55"/>
        <v>36</v>
      </c>
      <c r="AM19" s="10">
        <f t="shared" si="55"/>
        <v>37</v>
      </c>
      <c r="AN19" s="10">
        <f t="shared" si="55"/>
        <v>38</v>
      </c>
      <c r="AO19" s="10">
        <f t="shared" si="55"/>
        <v>39</v>
      </c>
      <c r="AP19" s="10">
        <f t="shared" si="55"/>
        <v>40</v>
      </c>
      <c r="AQ19" s="10">
        <f t="shared" si="55"/>
        <v>41</v>
      </c>
      <c r="AR19" s="10">
        <f t="shared" si="55"/>
        <v>42</v>
      </c>
      <c r="AS19" s="10">
        <f t="shared" si="55"/>
        <v>43</v>
      </c>
      <c r="AT19" s="10">
        <f t="shared" si="55"/>
        <v>44</v>
      </c>
      <c r="AU19" s="10">
        <f t="shared" si="55"/>
        <v>45</v>
      </c>
      <c r="AV19" s="10">
        <f t="shared" si="55"/>
        <v>46</v>
      </c>
      <c r="AW19" s="10">
        <f t="shared" si="55"/>
        <v>47</v>
      </c>
      <c r="AX19" s="10">
        <f t="shared" si="55"/>
        <v>48</v>
      </c>
      <c r="AY19" s="10">
        <f t="shared" si="55"/>
        <v>49</v>
      </c>
      <c r="AZ19" s="10">
        <f t="shared" si="55"/>
        <v>50</v>
      </c>
      <c r="BA19" s="10">
        <f t="shared" si="55"/>
        <v>51</v>
      </c>
      <c r="BB19" s="10">
        <f t="shared" si="55"/>
        <v>52</v>
      </c>
      <c r="BC19" s="10">
        <f t="shared" si="55"/>
        <v>53</v>
      </c>
      <c r="BD19" s="10">
        <f t="shared" si="55"/>
        <v>54</v>
      </c>
      <c r="BE19" s="10">
        <f t="shared" si="55"/>
        <v>55</v>
      </c>
      <c r="BF19" s="10">
        <f t="shared" si="55"/>
        <v>56</v>
      </c>
      <c r="BG19" s="10">
        <f t="shared" si="55"/>
        <v>57</v>
      </c>
      <c r="BH19" s="10">
        <f t="shared" si="55"/>
        <v>58</v>
      </c>
      <c r="BI19" s="10">
        <f t="shared" si="55"/>
        <v>59</v>
      </c>
      <c r="BJ19" s="10">
        <f t="shared" si="55"/>
        <v>60</v>
      </c>
      <c r="BK19" s="10">
        <f t="shared" si="55"/>
        <v>61</v>
      </c>
      <c r="BL19" s="10">
        <f t="shared" si="55"/>
        <v>62</v>
      </c>
      <c r="BM19" s="10">
        <f t="shared" si="55"/>
        <v>63</v>
      </c>
      <c r="BN19" s="10">
        <f t="shared" si="55"/>
        <v>64</v>
      </c>
      <c r="BO19" s="10">
        <f t="shared" si="55"/>
        <v>65</v>
      </c>
      <c r="BP19" s="10">
        <f t="shared" ref="BP19:BY19" si="56">+BP12</f>
        <v>66</v>
      </c>
      <c r="BQ19" s="10">
        <f t="shared" si="56"/>
        <v>67</v>
      </c>
      <c r="BR19" s="10">
        <f t="shared" si="56"/>
        <v>68</v>
      </c>
      <c r="BS19" s="10">
        <f t="shared" si="56"/>
        <v>69</v>
      </c>
      <c r="BT19" s="10">
        <f t="shared" si="56"/>
        <v>70</v>
      </c>
      <c r="BU19" s="10">
        <f t="shared" si="56"/>
        <v>71</v>
      </c>
      <c r="BV19" s="10">
        <f t="shared" si="56"/>
        <v>72</v>
      </c>
      <c r="BW19" s="10">
        <f t="shared" si="56"/>
        <v>73</v>
      </c>
      <c r="BX19" s="10">
        <f t="shared" si="56"/>
        <v>74</v>
      </c>
      <c r="BY19" s="10">
        <f t="shared" si="56"/>
        <v>75</v>
      </c>
    </row>
    <row r="20" spans="1:77" x14ac:dyDescent="0.25">
      <c r="A20" s="11" t="s">
        <v>12</v>
      </c>
      <c r="B20" s="12"/>
      <c r="C20" s="13">
        <v>15000000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</row>
    <row r="21" spans="1:77" x14ac:dyDescent="0.25">
      <c r="A21" s="11" t="s">
        <v>13</v>
      </c>
      <c r="B21" s="12"/>
      <c r="C21" s="13">
        <f>+C20</f>
        <v>15000000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</row>
    <row r="22" spans="1:77" x14ac:dyDescent="0.25">
      <c r="A22" s="11" t="s">
        <v>14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</row>
    <row r="23" spans="1:77" x14ac:dyDescent="0.25">
      <c r="A23" s="11" t="s">
        <v>15</v>
      </c>
      <c r="B23" s="24"/>
      <c r="C23" s="13">
        <f>+C21*$C$4</f>
        <v>75000</v>
      </c>
      <c r="D23" s="26">
        <f t="shared" ref="D23:AA24" si="57">+C23*(1+$C$7)</f>
        <v>76124.999999999985</v>
      </c>
      <c r="E23" s="26">
        <f t="shared" si="57"/>
        <v>77266.874999999971</v>
      </c>
      <c r="F23" s="26">
        <f t="shared" si="57"/>
        <v>78425.878124999959</v>
      </c>
      <c r="G23" s="26">
        <f t="shared" si="57"/>
        <v>79602.26629687495</v>
      </c>
      <c r="H23" s="26">
        <f t="shared" si="57"/>
        <v>80796.300291328065</v>
      </c>
      <c r="I23" s="26">
        <f t="shared" si="57"/>
        <v>82008.244795697974</v>
      </c>
      <c r="J23" s="26">
        <f t="shared" si="57"/>
        <v>83238.368467633438</v>
      </c>
      <c r="K23" s="26">
        <f t="shared" si="57"/>
        <v>84486.943994647925</v>
      </c>
      <c r="L23" s="26">
        <f t="shared" si="57"/>
        <v>85754.248154567642</v>
      </c>
      <c r="M23" s="26">
        <f t="shared" si="57"/>
        <v>87040.561876886146</v>
      </c>
      <c r="N23" s="26">
        <f t="shared" si="57"/>
        <v>88346.170305039428</v>
      </c>
      <c r="O23" s="26">
        <f t="shared" si="57"/>
        <v>89671.362859615008</v>
      </c>
      <c r="P23" s="26">
        <f t="shared" si="57"/>
        <v>91016.43330250922</v>
      </c>
      <c r="Q23" s="26">
        <f t="shared" si="57"/>
        <v>92381.679802046856</v>
      </c>
      <c r="R23" s="26">
        <f t="shared" si="57"/>
        <v>93767.404999077553</v>
      </c>
      <c r="S23" s="26">
        <f t="shared" si="57"/>
        <v>95173.916074063702</v>
      </c>
      <c r="T23" s="26">
        <f t="shared" si="57"/>
        <v>96601.524815174649</v>
      </c>
      <c r="U23" s="26">
        <f t="shared" si="57"/>
        <v>98050.547687402257</v>
      </c>
      <c r="V23" s="26">
        <f t="shared" si="57"/>
        <v>99521.305902713284</v>
      </c>
      <c r="W23" s="26">
        <f t="shared" si="57"/>
        <v>101014.12549125397</v>
      </c>
      <c r="X23" s="26">
        <f t="shared" si="57"/>
        <v>102529.33737362278</v>
      </c>
      <c r="Y23" s="26">
        <f t="shared" si="57"/>
        <v>104067.27743422712</v>
      </c>
      <c r="Z23" s="26">
        <f t="shared" si="57"/>
        <v>105628.28659574052</v>
      </c>
      <c r="AA23" s="26">
        <f t="shared" si="57"/>
        <v>107212.71089467661</v>
      </c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</row>
    <row r="24" spans="1:77" x14ac:dyDescent="0.25">
      <c r="A24" s="11" t="s">
        <v>16</v>
      </c>
      <c r="B24" s="12"/>
      <c r="C24" s="25">
        <f>+C22*$C$4</f>
        <v>0</v>
      </c>
      <c r="D24" s="25">
        <f t="shared" si="57"/>
        <v>0</v>
      </c>
      <c r="E24" s="25">
        <f t="shared" si="57"/>
        <v>0</v>
      </c>
      <c r="F24" s="25">
        <f t="shared" si="57"/>
        <v>0</v>
      </c>
      <c r="G24" s="25">
        <f t="shared" si="57"/>
        <v>0</v>
      </c>
      <c r="H24" s="25">
        <f t="shared" si="57"/>
        <v>0</v>
      </c>
      <c r="I24" s="25">
        <f t="shared" si="57"/>
        <v>0</v>
      </c>
      <c r="J24" s="25">
        <f t="shared" si="57"/>
        <v>0</v>
      </c>
      <c r="K24" s="25">
        <f t="shared" si="57"/>
        <v>0</v>
      </c>
      <c r="L24" s="25">
        <f t="shared" si="57"/>
        <v>0</v>
      </c>
      <c r="M24" s="25">
        <f t="shared" si="57"/>
        <v>0</v>
      </c>
      <c r="N24" s="25">
        <f t="shared" si="57"/>
        <v>0</v>
      </c>
      <c r="O24" s="25">
        <f t="shared" si="57"/>
        <v>0</v>
      </c>
      <c r="P24" s="25">
        <f t="shared" si="57"/>
        <v>0</v>
      </c>
      <c r="Q24" s="25">
        <f t="shared" si="57"/>
        <v>0</v>
      </c>
      <c r="R24" s="25">
        <f t="shared" si="57"/>
        <v>0</v>
      </c>
      <c r="S24" s="25">
        <f t="shared" si="57"/>
        <v>0</v>
      </c>
      <c r="T24" s="25">
        <f t="shared" si="57"/>
        <v>0</v>
      </c>
      <c r="U24" s="25">
        <f t="shared" si="57"/>
        <v>0</v>
      </c>
      <c r="V24" s="25">
        <f t="shared" si="57"/>
        <v>0</v>
      </c>
      <c r="W24" s="25">
        <f t="shared" si="57"/>
        <v>0</v>
      </c>
      <c r="X24" s="25">
        <f t="shared" si="57"/>
        <v>0</v>
      </c>
      <c r="Y24" s="25">
        <f t="shared" si="57"/>
        <v>0</v>
      </c>
      <c r="Z24" s="25">
        <f t="shared" si="57"/>
        <v>0</v>
      </c>
      <c r="AA24" s="25">
        <f t="shared" si="57"/>
        <v>0</v>
      </c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</row>
    <row r="25" spans="1:77" x14ac:dyDescent="0.25">
      <c r="A25" s="27" t="s">
        <v>17</v>
      </c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15"/>
      <c r="BY25" s="15"/>
    </row>
    <row r="26" spans="1:77" x14ac:dyDescent="0.25">
      <c r="A26" s="11" t="s">
        <v>18</v>
      </c>
      <c r="B26" s="12"/>
      <c r="C26" s="13">
        <f>+C9</f>
        <v>1652471.7144205838</v>
      </c>
      <c r="D26" s="13">
        <f>+C26</f>
        <v>1652471.7144205838</v>
      </c>
      <c r="E26" s="13">
        <f t="shared" ref="E26:AA26" si="58">+D26</f>
        <v>1652471.7144205838</v>
      </c>
      <c r="F26" s="13">
        <f t="shared" si="58"/>
        <v>1652471.7144205838</v>
      </c>
      <c r="G26" s="13">
        <f t="shared" si="58"/>
        <v>1652471.7144205838</v>
      </c>
      <c r="H26" s="13">
        <f t="shared" si="58"/>
        <v>1652471.7144205838</v>
      </c>
      <c r="I26" s="13">
        <f t="shared" si="58"/>
        <v>1652471.7144205838</v>
      </c>
      <c r="J26" s="13">
        <f t="shared" si="58"/>
        <v>1652471.7144205838</v>
      </c>
      <c r="K26" s="13">
        <f t="shared" si="58"/>
        <v>1652471.7144205838</v>
      </c>
      <c r="L26" s="13">
        <f t="shared" si="58"/>
        <v>1652471.7144205838</v>
      </c>
      <c r="M26" s="13">
        <f t="shared" si="58"/>
        <v>1652471.7144205838</v>
      </c>
      <c r="N26" s="13">
        <f t="shared" si="58"/>
        <v>1652471.7144205838</v>
      </c>
      <c r="O26" s="13">
        <f t="shared" si="58"/>
        <v>1652471.7144205838</v>
      </c>
      <c r="P26" s="13">
        <f t="shared" si="58"/>
        <v>1652471.7144205838</v>
      </c>
      <c r="Q26" s="13">
        <f t="shared" si="58"/>
        <v>1652471.7144205838</v>
      </c>
      <c r="R26" s="13">
        <f t="shared" si="58"/>
        <v>1652471.7144205838</v>
      </c>
      <c r="S26" s="13">
        <f t="shared" si="58"/>
        <v>1652471.7144205838</v>
      </c>
      <c r="T26" s="13">
        <f t="shared" si="58"/>
        <v>1652471.7144205838</v>
      </c>
      <c r="U26" s="13">
        <f t="shared" si="58"/>
        <v>1652471.7144205838</v>
      </c>
      <c r="V26" s="13">
        <f t="shared" si="58"/>
        <v>1652471.7144205838</v>
      </c>
      <c r="W26" s="13">
        <f t="shared" si="58"/>
        <v>1652471.7144205838</v>
      </c>
      <c r="X26" s="13">
        <f t="shared" si="58"/>
        <v>1652471.7144205838</v>
      </c>
      <c r="Y26" s="13">
        <f t="shared" si="58"/>
        <v>1652471.7144205838</v>
      </c>
      <c r="Z26" s="13">
        <f t="shared" si="58"/>
        <v>1652471.7144205838</v>
      </c>
      <c r="AA26" s="13">
        <f t="shared" si="58"/>
        <v>1652471.7144205838</v>
      </c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</row>
    <row r="27" spans="1:77" x14ac:dyDescent="0.25">
      <c r="A27" s="11" t="s">
        <v>19</v>
      </c>
      <c r="B27" s="12"/>
      <c r="C27" s="13">
        <f>+C21*$C$4</f>
        <v>75000</v>
      </c>
      <c r="D27" s="26">
        <f t="shared" ref="D27:AA27" si="59">+C27*(1+$C$7)</f>
        <v>76124.999999999985</v>
      </c>
      <c r="E27" s="26">
        <f t="shared" si="59"/>
        <v>77266.874999999971</v>
      </c>
      <c r="F27" s="26">
        <f t="shared" si="59"/>
        <v>78425.878124999959</v>
      </c>
      <c r="G27" s="26">
        <f t="shared" si="59"/>
        <v>79602.26629687495</v>
      </c>
      <c r="H27" s="26">
        <f t="shared" si="59"/>
        <v>80796.300291328065</v>
      </c>
      <c r="I27" s="26">
        <f t="shared" si="59"/>
        <v>82008.244795697974</v>
      </c>
      <c r="J27" s="26">
        <f t="shared" si="59"/>
        <v>83238.368467633438</v>
      </c>
      <c r="K27" s="26">
        <f t="shared" si="59"/>
        <v>84486.943994647925</v>
      </c>
      <c r="L27" s="26">
        <f t="shared" si="59"/>
        <v>85754.248154567642</v>
      </c>
      <c r="M27" s="26">
        <f t="shared" si="59"/>
        <v>87040.561876886146</v>
      </c>
      <c r="N27" s="26">
        <f t="shared" si="59"/>
        <v>88346.170305039428</v>
      </c>
      <c r="O27" s="26">
        <f t="shared" si="59"/>
        <v>89671.362859615008</v>
      </c>
      <c r="P27" s="26">
        <f t="shared" si="59"/>
        <v>91016.43330250922</v>
      </c>
      <c r="Q27" s="26">
        <f t="shared" si="59"/>
        <v>92381.679802046856</v>
      </c>
      <c r="R27" s="26">
        <f t="shared" si="59"/>
        <v>93767.404999077553</v>
      </c>
      <c r="S27" s="26">
        <f t="shared" si="59"/>
        <v>95173.916074063702</v>
      </c>
      <c r="T27" s="26">
        <f t="shared" si="59"/>
        <v>96601.524815174649</v>
      </c>
      <c r="U27" s="26">
        <f t="shared" si="59"/>
        <v>98050.547687402257</v>
      </c>
      <c r="V27" s="26">
        <f t="shared" si="59"/>
        <v>99521.305902713284</v>
      </c>
      <c r="W27" s="26">
        <f t="shared" si="59"/>
        <v>101014.12549125397</v>
      </c>
      <c r="X27" s="26">
        <f t="shared" si="59"/>
        <v>102529.33737362278</v>
      </c>
      <c r="Y27" s="26">
        <f t="shared" si="59"/>
        <v>104067.27743422712</v>
      </c>
      <c r="Z27" s="26">
        <f t="shared" si="59"/>
        <v>105628.28659574052</v>
      </c>
      <c r="AA27" s="26">
        <f t="shared" si="59"/>
        <v>107212.71089467661</v>
      </c>
      <c r="AB27" s="26">
        <f t="shared" ref="AB27" si="60">+AA27*(1+$C$7)</f>
        <v>108820.90155809675</v>
      </c>
      <c r="AC27" s="26">
        <f t="shared" ref="AC27" si="61">+AB27*(1+$C$7)</f>
        <v>110453.2150814682</v>
      </c>
      <c r="AD27" s="26">
        <f t="shared" ref="AD27" si="62">+AC27*(1+$C$7)</f>
        <v>112110.01330769021</v>
      </c>
      <c r="AE27" s="26">
        <f t="shared" ref="AE27" si="63">+AD27*(1+$C$7)</f>
        <v>113791.66350730555</v>
      </c>
      <c r="AF27" s="26">
        <f t="shared" ref="AF27" si="64">+AE27*(1+$C$7)</f>
        <v>115498.53845991513</v>
      </c>
      <c r="AG27" s="26">
        <f t="shared" ref="AG27" si="65">+AF27*(1+$C$7)</f>
        <v>117231.01653681384</v>
      </c>
      <c r="AH27" s="26">
        <f t="shared" ref="AH27" si="66">+AG27*(1+$C$7)</f>
        <v>118989.48178486603</v>
      </c>
      <c r="AI27" s="26">
        <f t="shared" ref="AI27" si="67">+AH27*(1+$C$7)</f>
        <v>120774.32401163901</v>
      </c>
      <c r="AJ27" s="26">
        <f t="shared" ref="AJ27" si="68">+AI27*(1+$C$7)</f>
        <v>122585.93887181357</v>
      </c>
      <c r="AK27" s="26">
        <f t="shared" ref="AK27" si="69">+AJ27*(1+$C$7)</f>
        <v>124424.72795489077</v>
      </c>
      <c r="AL27" s="26">
        <f t="shared" ref="AL27" si="70">+AK27*(1+$C$7)</f>
        <v>126291.09887421412</v>
      </c>
      <c r="AM27" s="26">
        <f t="shared" ref="AM27" si="71">+AL27*(1+$C$7)</f>
        <v>128185.46535732732</v>
      </c>
      <c r="AN27" s="26">
        <f t="shared" ref="AN27" si="72">+AM27*(1+$C$7)</f>
        <v>130108.24733768722</v>
      </c>
      <c r="AO27" s="26">
        <f t="shared" ref="AO27" si="73">+AN27*(1+$C$7)</f>
        <v>132059.87104775253</v>
      </c>
      <c r="AP27" s="26">
        <f t="shared" ref="AP27" si="74">+AO27*(1+$C$7)</f>
        <v>134040.76911346879</v>
      </c>
      <c r="AQ27" s="26">
        <f t="shared" ref="AQ27" si="75">+AP27*(1+$C$7)</f>
        <v>136051.38065017082</v>
      </c>
      <c r="AR27" s="26">
        <f t="shared" ref="AR27" si="76">+AQ27*(1+$C$7)</f>
        <v>138092.15135992336</v>
      </c>
      <c r="AS27" s="26">
        <f t="shared" ref="AS27" si="77">+AR27*(1+$C$7)</f>
        <v>140163.5336303222</v>
      </c>
      <c r="AT27" s="26">
        <f t="shared" ref="AT27" si="78">+AS27*(1+$C$7)</f>
        <v>142265.98663477701</v>
      </c>
      <c r="AU27" s="26">
        <f t="shared" ref="AU27" si="79">+AT27*(1+$C$7)</f>
        <v>144399.97643429865</v>
      </c>
      <c r="AV27" s="26">
        <f t="shared" ref="AV27" si="80">+AU27*(1+$C$7)</f>
        <v>146565.97608081313</v>
      </c>
      <c r="AW27" s="26">
        <f t="shared" ref="AW27" si="81">+AV27*(1+$C$7)</f>
        <v>148764.46572202531</v>
      </c>
      <c r="AX27" s="26">
        <f t="shared" ref="AX27" si="82">+AW27*(1+$C$7)</f>
        <v>150995.93270785568</v>
      </c>
      <c r="AY27" s="26">
        <f t="shared" ref="AY27" si="83">+AX27*(1+$C$7)</f>
        <v>153260.87169847349</v>
      </c>
      <c r="AZ27" s="26">
        <f t="shared" ref="AZ27" si="84">+AY27*(1+$C$7)</f>
        <v>155559.78477395058</v>
      </c>
      <c r="BA27" s="13"/>
      <c r="BB27" s="1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</row>
    <row r="28" spans="1:77" x14ac:dyDescent="0.25">
      <c r="A28" s="27" t="s">
        <v>20</v>
      </c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15"/>
      <c r="BY28" s="15"/>
    </row>
    <row r="29" spans="1:77" x14ac:dyDescent="0.25">
      <c r="A29" s="11" t="s">
        <v>49</v>
      </c>
      <c r="B29" s="12"/>
      <c r="C29" s="13">
        <f>-C22-C26</f>
        <v>-1652471.7144205838</v>
      </c>
      <c r="D29" s="13">
        <f t="shared" ref="D29:L29" si="85">-D22-D26</f>
        <v>-1652471.7144205838</v>
      </c>
      <c r="E29" s="13">
        <f t="shared" si="85"/>
        <v>-1652471.7144205838</v>
      </c>
      <c r="F29" s="13">
        <f t="shared" si="85"/>
        <v>-1652471.7144205838</v>
      </c>
      <c r="G29" s="13">
        <f t="shared" si="85"/>
        <v>-1652471.7144205838</v>
      </c>
      <c r="H29" s="13">
        <f t="shared" si="85"/>
        <v>-1652471.7144205838</v>
      </c>
      <c r="I29" s="13">
        <f t="shared" si="85"/>
        <v>-1652471.7144205838</v>
      </c>
      <c r="J29" s="13">
        <f t="shared" si="85"/>
        <v>-1652471.7144205838</v>
      </c>
      <c r="K29" s="13">
        <f t="shared" si="85"/>
        <v>-1652471.7144205838</v>
      </c>
      <c r="L29" s="13">
        <f t="shared" si="85"/>
        <v>-1652471.7144205838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>
        <f t="shared" ref="AI29:AZ29" si="86">-AI22-AI26</f>
        <v>0</v>
      </c>
      <c r="AJ29" s="13">
        <f t="shared" si="86"/>
        <v>0</v>
      </c>
      <c r="AK29" s="13">
        <f t="shared" si="86"/>
        <v>0</v>
      </c>
      <c r="AL29" s="13">
        <f t="shared" si="86"/>
        <v>0</v>
      </c>
      <c r="AM29" s="13">
        <f t="shared" si="86"/>
        <v>0</v>
      </c>
      <c r="AN29" s="13">
        <f t="shared" si="86"/>
        <v>0</v>
      </c>
      <c r="AO29" s="13">
        <f t="shared" si="86"/>
        <v>0</v>
      </c>
      <c r="AP29" s="13">
        <f t="shared" si="86"/>
        <v>0</v>
      </c>
      <c r="AQ29" s="13">
        <f t="shared" si="86"/>
        <v>0</v>
      </c>
      <c r="AR29" s="13">
        <f t="shared" si="86"/>
        <v>0</v>
      </c>
      <c r="AS29" s="13">
        <f t="shared" si="86"/>
        <v>0</v>
      </c>
      <c r="AT29" s="13">
        <f t="shared" si="86"/>
        <v>0</v>
      </c>
      <c r="AU29" s="13">
        <f t="shared" si="86"/>
        <v>0</v>
      </c>
      <c r="AV29" s="13">
        <f t="shared" si="86"/>
        <v>0</v>
      </c>
      <c r="AW29" s="13">
        <f t="shared" si="86"/>
        <v>0</v>
      </c>
      <c r="AX29" s="13">
        <f t="shared" si="86"/>
        <v>0</v>
      </c>
      <c r="AY29" s="13">
        <f t="shared" si="86"/>
        <v>0</v>
      </c>
      <c r="AZ29" s="13">
        <f t="shared" si="86"/>
        <v>0</v>
      </c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</row>
    <row r="30" spans="1:77" x14ac:dyDescent="0.25">
      <c r="A30" s="30" t="s">
        <v>50</v>
      </c>
      <c r="B30" s="21"/>
      <c r="C30" s="13">
        <f>-C24-C27</f>
        <v>-75000</v>
      </c>
      <c r="D30" s="13">
        <f t="shared" ref="D30:AA30" si="87">-D24-D27</f>
        <v>-76124.999999999985</v>
      </c>
      <c r="E30" s="13">
        <f t="shared" si="87"/>
        <v>-77266.874999999971</v>
      </c>
      <c r="F30" s="13">
        <f t="shared" si="87"/>
        <v>-78425.878124999959</v>
      </c>
      <c r="G30" s="13">
        <f t="shared" si="87"/>
        <v>-79602.26629687495</v>
      </c>
      <c r="H30" s="13">
        <f t="shared" si="87"/>
        <v>-80796.300291328065</v>
      </c>
      <c r="I30" s="13">
        <f t="shared" si="87"/>
        <v>-82008.244795697974</v>
      </c>
      <c r="J30" s="13">
        <f t="shared" si="87"/>
        <v>-83238.368467633438</v>
      </c>
      <c r="K30" s="13">
        <f t="shared" si="87"/>
        <v>-84486.943994647925</v>
      </c>
      <c r="L30" s="13">
        <f t="shared" si="87"/>
        <v>-85754.248154567642</v>
      </c>
      <c r="M30" s="13">
        <f t="shared" si="87"/>
        <v>-87040.561876886146</v>
      </c>
      <c r="N30" s="13">
        <f t="shared" si="87"/>
        <v>-88346.170305039428</v>
      </c>
      <c r="O30" s="13">
        <f t="shared" si="87"/>
        <v>-89671.362859615008</v>
      </c>
      <c r="P30" s="13">
        <f t="shared" si="87"/>
        <v>-91016.43330250922</v>
      </c>
      <c r="Q30" s="13">
        <f t="shared" si="87"/>
        <v>-92381.679802046856</v>
      </c>
      <c r="R30" s="13">
        <f t="shared" si="87"/>
        <v>-93767.404999077553</v>
      </c>
      <c r="S30" s="13">
        <f t="shared" si="87"/>
        <v>-95173.916074063702</v>
      </c>
      <c r="T30" s="13">
        <f t="shared" si="87"/>
        <v>-96601.524815174649</v>
      </c>
      <c r="U30" s="13">
        <f t="shared" si="87"/>
        <v>-98050.547687402257</v>
      </c>
      <c r="V30" s="13">
        <f t="shared" si="87"/>
        <v>-99521.305902713284</v>
      </c>
      <c r="W30" s="13">
        <f t="shared" si="87"/>
        <v>-101014.12549125397</v>
      </c>
      <c r="X30" s="13">
        <f t="shared" si="87"/>
        <v>-102529.33737362278</v>
      </c>
      <c r="Y30" s="13">
        <f t="shared" si="87"/>
        <v>-104067.27743422712</v>
      </c>
      <c r="Z30" s="13">
        <f t="shared" si="87"/>
        <v>-105628.28659574052</v>
      </c>
      <c r="AA30" s="13">
        <f t="shared" si="87"/>
        <v>-107212.71089467661</v>
      </c>
      <c r="AB30" s="13">
        <f t="shared" ref="AB30:AZ30" si="88">-AB24-AB27</f>
        <v>-108820.90155809675</v>
      </c>
      <c r="AC30" s="13">
        <f t="shared" si="88"/>
        <v>-110453.2150814682</v>
      </c>
      <c r="AD30" s="13">
        <f t="shared" si="88"/>
        <v>-112110.01330769021</v>
      </c>
      <c r="AE30" s="13">
        <f t="shared" si="88"/>
        <v>-113791.66350730555</v>
      </c>
      <c r="AF30" s="13">
        <f t="shared" si="88"/>
        <v>-115498.53845991513</v>
      </c>
      <c r="AG30" s="13">
        <f t="shared" si="88"/>
        <v>-117231.01653681384</v>
      </c>
      <c r="AH30" s="13">
        <f t="shared" si="88"/>
        <v>-118989.48178486603</v>
      </c>
      <c r="AI30" s="13">
        <f t="shared" si="88"/>
        <v>-120774.32401163901</v>
      </c>
      <c r="AJ30" s="13">
        <f t="shared" si="88"/>
        <v>-122585.93887181357</v>
      </c>
      <c r="AK30" s="13">
        <f t="shared" si="88"/>
        <v>-124424.72795489077</v>
      </c>
      <c r="AL30" s="13">
        <f t="shared" si="88"/>
        <v>-126291.09887421412</v>
      </c>
      <c r="AM30" s="13">
        <f t="shared" si="88"/>
        <v>-128185.46535732732</v>
      </c>
      <c r="AN30" s="13">
        <f t="shared" si="88"/>
        <v>-130108.24733768722</v>
      </c>
      <c r="AO30" s="13">
        <f t="shared" si="88"/>
        <v>-132059.87104775253</v>
      </c>
      <c r="AP30" s="13">
        <f t="shared" si="88"/>
        <v>-134040.76911346879</v>
      </c>
      <c r="AQ30" s="13">
        <f t="shared" si="88"/>
        <v>-136051.38065017082</v>
      </c>
      <c r="AR30" s="13">
        <f t="shared" si="88"/>
        <v>-138092.15135992336</v>
      </c>
      <c r="AS30" s="13">
        <f t="shared" si="88"/>
        <v>-140163.5336303222</v>
      </c>
      <c r="AT30" s="13">
        <f t="shared" si="88"/>
        <v>-142265.98663477701</v>
      </c>
      <c r="AU30" s="13">
        <f t="shared" si="88"/>
        <v>-144399.97643429865</v>
      </c>
      <c r="AV30" s="13">
        <f t="shared" si="88"/>
        <v>-146565.97608081313</v>
      </c>
      <c r="AW30" s="13">
        <f t="shared" si="88"/>
        <v>-148764.46572202531</v>
      </c>
      <c r="AX30" s="13">
        <f t="shared" si="88"/>
        <v>-150995.93270785568</v>
      </c>
      <c r="AY30" s="13">
        <f t="shared" si="88"/>
        <v>-153260.87169847349</v>
      </c>
      <c r="AZ30" s="13">
        <f t="shared" si="88"/>
        <v>-155559.78477395058</v>
      </c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</row>
    <row r="31" spans="1:77" x14ac:dyDescent="0.25">
      <c r="A31" s="21"/>
      <c r="B31" s="20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</row>
    <row r="32" spans="1:77" x14ac:dyDescent="0.25">
      <c r="A32" s="21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52" x14ac:dyDescent="0.25">
      <c r="A33" s="12" t="s">
        <v>46</v>
      </c>
      <c r="B33" s="20"/>
      <c r="C33" s="20">
        <f>+C29+C30</f>
        <v>-1727471.7144205838</v>
      </c>
      <c r="D33" s="20">
        <f t="shared" ref="D33:AA33" si="89">+D29+D30</f>
        <v>-1728596.7144205838</v>
      </c>
      <c r="E33" s="20">
        <f t="shared" si="89"/>
        <v>-1729738.5894205838</v>
      </c>
      <c r="F33" s="20">
        <f t="shared" si="89"/>
        <v>-1730897.5925455838</v>
      </c>
      <c r="G33" s="20">
        <f t="shared" si="89"/>
        <v>-1732073.9807174588</v>
      </c>
      <c r="H33" s="20">
        <f t="shared" si="89"/>
        <v>-1733268.0147119118</v>
      </c>
      <c r="I33" s="20">
        <f t="shared" si="89"/>
        <v>-1734479.9592162818</v>
      </c>
      <c r="J33" s="20">
        <f t="shared" si="89"/>
        <v>-1735710.0828882172</v>
      </c>
      <c r="K33" s="20">
        <f t="shared" si="89"/>
        <v>-1736958.6584152316</v>
      </c>
      <c r="L33" s="20">
        <f t="shared" si="89"/>
        <v>-1738225.9625751514</v>
      </c>
      <c r="M33" s="20">
        <f t="shared" si="89"/>
        <v>-87040.561876886146</v>
      </c>
      <c r="N33" s="20">
        <f t="shared" si="89"/>
        <v>-88346.170305039428</v>
      </c>
      <c r="O33" s="20">
        <f t="shared" si="89"/>
        <v>-89671.362859615008</v>
      </c>
      <c r="P33" s="20">
        <f t="shared" si="89"/>
        <v>-91016.43330250922</v>
      </c>
      <c r="Q33" s="20">
        <f t="shared" si="89"/>
        <v>-92381.679802046856</v>
      </c>
      <c r="R33" s="20">
        <f t="shared" si="89"/>
        <v>-93767.404999077553</v>
      </c>
      <c r="S33" s="20">
        <f t="shared" si="89"/>
        <v>-95173.916074063702</v>
      </c>
      <c r="T33" s="20">
        <f t="shared" si="89"/>
        <v>-96601.524815174649</v>
      </c>
      <c r="U33" s="20">
        <f t="shared" si="89"/>
        <v>-98050.547687402257</v>
      </c>
      <c r="V33" s="20">
        <f t="shared" si="89"/>
        <v>-99521.305902713284</v>
      </c>
      <c r="W33" s="20">
        <f t="shared" si="89"/>
        <v>-101014.12549125397</v>
      </c>
      <c r="X33" s="20">
        <f t="shared" si="89"/>
        <v>-102529.33737362278</v>
      </c>
      <c r="Y33" s="20">
        <f t="shared" si="89"/>
        <v>-104067.27743422712</v>
      </c>
      <c r="Z33" s="20">
        <f t="shared" si="89"/>
        <v>-105628.28659574052</v>
      </c>
      <c r="AA33" s="20">
        <f t="shared" si="89"/>
        <v>-107212.71089467661</v>
      </c>
      <c r="AB33" s="20">
        <f t="shared" ref="AB33:AZ33" si="90">+AB29+AB30</f>
        <v>-108820.90155809675</v>
      </c>
      <c r="AC33" s="20">
        <f t="shared" si="90"/>
        <v>-110453.2150814682</v>
      </c>
      <c r="AD33" s="20">
        <f t="shared" si="90"/>
        <v>-112110.01330769021</v>
      </c>
      <c r="AE33" s="20">
        <f t="shared" si="90"/>
        <v>-113791.66350730555</v>
      </c>
      <c r="AF33" s="20">
        <f t="shared" si="90"/>
        <v>-115498.53845991513</v>
      </c>
      <c r="AG33" s="20">
        <f t="shared" si="90"/>
        <v>-117231.01653681384</v>
      </c>
      <c r="AH33" s="20">
        <f t="shared" si="90"/>
        <v>-118989.48178486603</v>
      </c>
      <c r="AI33" s="20">
        <f t="shared" si="90"/>
        <v>-120774.32401163901</v>
      </c>
      <c r="AJ33" s="20">
        <f t="shared" si="90"/>
        <v>-122585.93887181357</v>
      </c>
      <c r="AK33" s="20">
        <f t="shared" si="90"/>
        <v>-124424.72795489077</v>
      </c>
      <c r="AL33" s="20">
        <f t="shared" si="90"/>
        <v>-126291.09887421412</v>
      </c>
      <c r="AM33" s="20">
        <f t="shared" si="90"/>
        <v>-128185.46535732732</v>
      </c>
      <c r="AN33" s="20">
        <f t="shared" si="90"/>
        <v>-130108.24733768722</v>
      </c>
      <c r="AO33" s="20">
        <f t="shared" si="90"/>
        <v>-132059.87104775253</v>
      </c>
      <c r="AP33" s="20">
        <f t="shared" si="90"/>
        <v>-134040.76911346879</v>
      </c>
      <c r="AQ33" s="20">
        <f t="shared" si="90"/>
        <v>-136051.38065017082</v>
      </c>
      <c r="AR33" s="20">
        <f t="shared" si="90"/>
        <v>-138092.15135992336</v>
      </c>
      <c r="AS33" s="20">
        <f t="shared" si="90"/>
        <v>-140163.5336303222</v>
      </c>
      <c r="AT33" s="20">
        <f t="shared" si="90"/>
        <v>-142265.98663477701</v>
      </c>
      <c r="AU33" s="20">
        <f t="shared" si="90"/>
        <v>-144399.97643429865</v>
      </c>
      <c r="AV33" s="20">
        <f t="shared" si="90"/>
        <v>-146565.97608081313</v>
      </c>
      <c r="AW33" s="20">
        <f t="shared" si="90"/>
        <v>-148764.46572202531</v>
      </c>
      <c r="AX33" s="20">
        <f t="shared" si="90"/>
        <v>-150995.93270785568</v>
      </c>
      <c r="AY33" s="20">
        <f t="shared" si="90"/>
        <v>-153260.87169847349</v>
      </c>
      <c r="AZ33" s="20">
        <f t="shared" si="90"/>
        <v>-155559.78477395058</v>
      </c>
    </row>
    <row r="34" spans="1:52" x14ac:dyDescent="0.25">
      <c r="A34" s="12" t="s">
        <v>47</v>
      </c>
      <c r="B34" s="20">
        <f>SUM(C34:AZ34)</f>
        <v>-16642168.346768795</v>
      </c>
      <c r="C34" s="20">
        <f>+C33/(1+$C$8)^(C12-$C$12)</f>
        <v>-1727471.7144205838</v>
      </c>
      <c r="D34" s="20">
        <f t="shared" ref="D34:AA34" si="91">+D33/(1+$C$8)^(D12-$C$12)</f>
        <v>-1670141.753063366</v>
      </c>
      <c r="E34" s="20">
        <f t="shared" si="91"/>
        <v>-1614729.4820608033</v>
      </c>
      <c r="F34" s="20">
        <f t="shared" si="91"/>
        <v>-1561170.45785483</v>
      </c>
      <c r="G34" s="20">
        <f t="shared" si="91"/>
        <v>-1509402.4082951564</v>
      </c>
      <c r="H34" s="20">
        <f t="shared" si="91"/>
        <v>-1459365.1593615755</v>
      </c>
      <c r="I34" s="20">
        <f t="shared" si="91"/>
        <v>-1411000.5643613299</v>
      </c>
      <c r="J34" s="20">
        <f t="shared" si="91"/>
        <v>-1364252.4355179013</v>
      </c>
      <c r="K34" s="20">
        <f t="shared" si="91"/>
        <v>-1319066.4778704019</v>
      </c>
      <c r="L34" s="20">
        <f t="shared" si="91"/>
        <v>-1275390.2254054938</v>
      </c>
      <c r="M34" s="20">
        <f t="shared" si="91"/>
        <v>-61704.691870394148</v>
      </c>
      <c r="N34" s="20">
        <f t="shared" si="91"/>
        <v>-60512.33067483097</v>
      </c>
      <c r="O34" s="20">
        <f t="shared" si="91"/>
        <v>-59343.01027531732</v>
      </c>
      <c r="P34" s="20">
        <f t="shared" si="91"/>
        <v>-58196.285439079307</v>
      </c>
      <c r="Q34" s="20">
        <f t="shared" si="91"/>
        <v>-57071.719536874873</v>
      </c>
      <c r="R34" s="20">
        <f t="shared" si="91"/>
        <v>-55968.884376742026</v>
      </c>
      <c r="S34" s="20">
        <f t="shared" si="91"/>
        <v>-54887.360040959575</v>
      </c>
      <c r="T34" s="20">
        <f t="shared" si="91"/>
        <v>-53826.734726158422</v>
      </c>
      <c r="U34" s="20">
        <f t="shared" si="91"/>
        <v>-52786.60458652251</v>
      </c>
      <c r="V34" s="20">
        <f t="shared" si="91"/>
        <v>-51766.573580019656</v>
      </c>
      <c r="W34" s="20">
        <f t="shared" si="91"/>
        <v>-50766.25331760382</v>
      </c>
      <c r="X34" s="20">
        <f t="shared" si="91"/>
        <v>-49785.262915331288</v>
      </c>
      <c r="Y34" s="20">
        <f t="shared" si="91"/>
        <v>-48823.228849334548</v>
      </c>
      <c r="Z34" s="20">
        <f t="shared" si="91"/>
        <v>-47879.784813598613</v>
      </c>
      <c r="AA34" s="20">
        <f t="shared" si="91"/>
        <v>-46954.571580485601</v>
      </c>
      <c r="AB34" s="20">
        <f t="shared" ref="AB34:AZ34" si="92">+AB33/(1+$C$8)^(AB12-$C$12)</f>
        <v>-46047.23686395448</v>
      </c>
      <c r="AC34" s="20">
        <f t="shared" si="92"/>
        <v>-45157.43518542395</v>
      </c>
      <c r="AD34" s="20">
        <f t="shared" si="92"/>
        <v>-44284.827742227353</v>
      </c>
      <c r="AE34" s="20">
        <f t="shared" si="92"/>
        <v>-43429.082278609429</v>
      </c>
      <c r="AF34" s="20">
        <f t="shared" si="92"/>
        <v>-42589.872959216016</v>
      </c>
      <c r="AG34" s="20">
        <f t="shared" si="92"/>
        <v>-41766.88024502826</v>
      </c>
      <c r="AH34" s="20">
        <f t="shared" si="92"/>
        <v>-40959.790771694374</v>
      </c>
      <c r="AI34" s="20">
        <f t="shared" si="92"/>
        <v>-40168.297230212367</v>
      </c>
      <c r="AJ34" s="20">
        <f t="shared" si="92"/>
        <v>-39392.098249918403</v>
      </c>
      <c r="AK34" s="20">
        <f t="shared" si="92"/>
        <v>-38630.898283736409</v>
      </c>
      <c r="AL34" s="20">
        <f t="shared" si="92"/>
        <v>-37884.407495644882</v>
      </c>
      <c r="AM34" s="20">
        <f t="shared" si="92"/>
        <v>-37152.341650318413</v>
      </c>
      <c r="AN34" s="20">
        <f t="shared" si="92"/>
        <v>-36434.422004901629</v>
      </c>
      <c r="AO34" s="20">
        <f t="shared" si="92"/>
        <v>-35730.375202874544</v>
      </c>
      <c r="AP34" s="20">
        <f t="shared" si="92"/>
        <v>-35039.933169968754</v>
      </c>
      <c r="AQ34" s="20">
        <f t="shared" si="92"/>
        <v>-34362.833012094969</v>
      </c>
      <c r="AR34" s="20">
        <f t="shared" si="92"/>
        <v>-33698.816915242889</v>
      </c>
      <c r="AS34" s="20">
        <f t="shared" si="92"/>
        <v>-33047.632047315485</v>
      </c>
      <c r="AT34" s="20">
        <f t="shared" si="92"/>
        <v>-32409.030461860111</v>
      </c>
      <c r="AU34" s="20">
        <f t="shared" si="92"/>
        <v>-31782.769003659916</v>
      </c>
      <c r="AV34" s="20">
        <f t="shared" si="92"/>
        <v>-31168.60921614958</v>
      </c>
      <c r="AW34" s="20">
        <f t="shared" si="92"/>
        <v>-30566.317250620115</v>
      </c>
      <c r="AX34" s="20">
        <f t="shared" si="92"/>
        <v>-29975.663777178186</v>
      </c>
      <c r="AY34" s="20">
        <f t="shared" si="92"/>
        <v>-29396.42389742595</v>
      </c>
      <c r="AZ34" s="20">
        <f t="shared" si="92"/>
        <v>-28828.377058828348</v>
      </c>
    </row>
    <row r="35" spans="1:52" x14ac:dyDescent="0.25">
      <c r="A35" s="19" t="s">
        <v>48</v>
      </c>
      <c r="B35" s="20">
        <f>+B34*$C$8/(1-(1+$C$8)^-50)</f>
        <v>-709517.37185373937</v>
      </c>
    </row>
    <row r="37" spans="1:52" ht="15.75" thickBot="1" x14ac:dyDescent="0.3"/>
    <row r="38" spans="1:52" x14ac:dyDescent="0.25">
      <c r="A38" s="65" t="s">
        <v>63</v>
      </c>
      <c r="B38" s="66" t="s">
        <v>64</v>
      </c>
      <c r="C38" s="2">
        <f>+C19</f>
        <v>1</v>
      </c>
      <c r="D38" s="2">
        <f t="shared" ref="D38:AZ38" si="93">+D19</f>
        <v>2</v>
      </c>
      <c r="E38" s="2">
        <f t="shared" si="93"/>
        <v>3</v>
      </c>
      <c r="F38" s="2">
        <f t="shared" si="93"/>
        <v>4</v>
      </c>
      <c r="G38" s="2">
        <f t="shared" si="93"/>
        <v>5</v>
      </c>
      <c r="H38" s="2">
        <f t="shared" si="93"/>
        <v>6</v>
      </c>
      <c r="I38" s="2">
        <f t="shared" si="93"/>
        <v>7</v>
      </c>
      <c r="J38" s="2">
        <f t="shared" si="93"/>
        <v>8</v>
      </c>
      <c r="K38" s="2">
        <f t="shared" si="93"/>
        <v>9</v>
      </c>
      <c r="L38" s="2">
        <f t="shared" si="93"/>
        <v>10</v>
      </c>
      <c r="M38" s="2">
        <f t="shared" si="93"/>
        <v>11</v>
      </c>
      <c r="N38" s="2">
        <f t="shared" si="93"/>
        <v>12</v>
      </c>
      <c r="O38" s="2">
        <f t="shared" si="93"/>
        <v>13</v>
      </c>
      <c r="P38" s="2">
        <f t="shared" si="93"/>
        <v>14</v>
      </c>
      <c r="Q38" s="2">
        <f t="shared" si="93"/>
        <v>15</v>
      </c>
      <c r="R38" s="2">
        <f t="shared" si="93"/>
        <v>16</v>
      </c>
      <c r="S38" s="2">
        <f t="shared" si="93"/>
        <v>17</v>
      </c>
      <c r="T38" s="2">
        <f t="shared" si="93"/>
        <v>18</v>
      </c>
      <c r="U38" s="2">
        <f t="shared" si="93"/>
        <v>19</v>
      </c>
      <c r="V38" s="2">
        <f t="shared" si="93"/>
        <v>20</v>
      </c>
      <c r="W38" s="2">
        <f t="shared" si="93"/>
        <v>21</v>
      </c>
      <c r="X38" s="2">
        <f t="shared" si="93"/>
        <v>22</v>
      </c>
      <c r="Y38" s="2">
        <f t="shared" si="93"/>
        <v>23</v>
      </c>
      <c r="Z38" s="2">
        <f t="shared" si="93"/>
        <v>24</v>
      </c>
      <c r="AA38" s="2">
        <f t="shared" si="93"/>
        <v>25</v>
      </c>
      <c r="AB38" s="2">
        <f t="shared" si="93"/>
        <v>26</v>
      </c>
      <c r="AC38" s="2">
        <f t="shared" si="93"/>
        <v>27</v>
      </c>
      <c r="AD38" s="2">
        <f t="shared" si="93"/>
        <v>28</v>
      </c>
      <c r="AE38" s="2">
        <f t="shared" si="93"/>
        <v>29</v>
      </c>
      <c r="AF38" s="2">
        <f t="shared" si="93"/>
        <v>30</v>
      </c>
      <c r="AG38" s="2">
        <f t="shared" si="93"/>
        <v>31</v>
      </c>
      <c r="AH38" s="2">
        <f t="shared" si="93"/>
        <v>32</v>
      </c>
      <c r="AI38" s="2">
        <f t="shared" si="93"/>
        <v>33</v>
      </c>
      <c r="AJ38" s="2">
        <f t="shared" si="93"/>
        <v>34</v>
      </c>
      <c r="AK38" s="2">
        <f t="shared" si="93"/>
        <v>35</v>
      </c>
      <c r="AL38" s="2">
        <f t="shared" si="93"/>
        <v>36</v>
      </c>
      <c r="AM38" s="2">
        <f t="shared" si="93"/>
        <v>37</v>
      </c>
      <c r="AN38" s="2">
        <f t="shared" si="93"/>
        <v>38</v>
      </c>
      <c r="AO38" s="2">
        <f t="shared" si="93"/>
        <v>39</v>
      </c>
      <c r="AP38" s="2">
        <f t="shared" si="93"/>
        <v>40</v>
      </c>
      <c r="AQ38" s="2">
        <f t="shared" si="93"/>
        <v>41</v>
      </c>
      <c r="AR38" s="2">
        <f t="shared" si="93"/>
        <v>42</v>
      </c>
      <c r="AS38" s="2">
        <f t="shared" si="93"/>
        <v>43</v>
      </c>
      <c r="AT38" s="2">
        <f t="shared" si="93"/>
        <v>44</v>
      </c>
      <c r="AU38" s="2">
        <f t="shared" si="93"/>
        <v>45</v>
      </c>
      <c r="AV38" s="2">
        <f t="shared" si="93"/>
        <v>46</v>
      </c>
      <c r="AW38" s="2">
        <f t="shared" si="93"/>
        <v>47</v>
      </c>
      <c r="AX38" s="2">
        <f t="shared" si="93"/>
        <v>48</v>
      </c>
      <c r="AY38" s="2">
        <f t="shared" si="93"/>
        <v>49</v>
      </c>
      <c r="AZ38" s="2">
        <f t="shared" si="93"/>
        <v>50</v>
      </c>
    </row>
    <row r="39" spans="1:52" s="70" customFormat="1" x14ac:dyDescent="0.25">
      <c r="A39" s="67" t="s">
        <v>53</v>
      </c>
      <c r="B39" s="68">
        <f>+Fordelingnøgle!C2</f>
        <v>0.14246666666666666</v>
      </c>
      <c r="C39" s="69">
        <f>+$B39*C$29</f>
        <v>-235422.13691445248</v>
      </c>
      <c r="D39" s="69">
        <f t="shared" ref="D39:AZ44" si="94">+$B39*D$29</f>
        <v>-235422.13691445248</v>
      </c>
      <c r="E39" s="69">
        <f t="shared" si="94"/>
        <v>-235422.13691445248</v>
      </c>
      <c r="F39" s="69">
        <f t="shared" si="94"/>
        <v>-235422.13691445248</v>
      </c>
      <c r="G39" s="69">
        <f t="shared" si="94"/>
        <v>-235422.13691445248</v>
      </c>
      <c r="H39" s="69">
        <f t="shared" si="94"/>
        <v>-235422.13691445248</v>
      </c>
      <c r="I39" s="69">
        <f t="shared" si="94"/>
        <v>-235422.13691445248</v>
      </c>
      <c r="J39" s="69">
        <f t="shared" si="94"/>
        <v>-235422.13691445248</v>
      </c>
      <c r="K39" s="69">
        <f t="shared" si="94"/>
        <v>-235422.13691445248</v>
      </c>
      <c r="L39" s="69">
        <f t="shared" si="94"/>
        <v>-235422.13691445248</v>
      </c>
      <c r="M39" s="69">
        <f t="shared" si="94"/>
        <v>0</v>
      </c>
      <c r="N39" s="69">
        <f t="shared" si="94"/>
        <v>0</v>
      </c>
      <c r="O39" s="69">
        <f t="shared" si="94"/>
        <v>0</v>
      </c>
      <c r="P39" s="69">
        <f t="shared" si="94"/>
        <v>0</v>
      </c>
      <c r="Q39" s="69">
        <f t="shared" si="94"/>
        <v>0</v>
      </c>
      <c r="R39" s="69">
        <f t="shared" si="94"/>
        <v>0</v>
      </c>
      <c r="S39" s="69">
        <f t="shared" si="94"/>
        <v>0</v>
      </c>
      <c r="T39" s="69">
        <f t="shared" si="94"/>
        <v>0</v>
      </c>
      <c r="U39" s="69">
        <f t="shared" si="94"/>
        <v>0</v>
      </c>
      <c r="V39" s="69">
        <f t="shared" si="94"/>
        <v>0</v>
      </c>
      <c r="W39" s="69">
        <f t="shared" si="94"/>
        <v>0</v>
      </c>
      <c r="X39" s="69">
        <f t="shared" si="94"/>
        <v>0</v>
      </c>
      <c r="Y39" s="69">
        <f t="shared" si="94"/>
        <v>0</v>
      </c>
      <c r="Z39" s="69">
        <f t="shared" si="94"/>
        <v>0</v>
      </c>
      <c r="AA39" s="69">
        <f t="shared" si="94"/>
        <v>0</v>
      </c>
      <c r="AB39" s="69">
        <f t="shared" si="94"/>
        <v>0</v>
      </c>
      <c r="AC39" s="69">
        <f t="shared" si="94"/>
        <v>0</v>
      </c>
      <c r="AD39" s="69">
        <f t="shared" si="94"/>
        <v>0</v>
      </c>
      <c r="AE39" s="69">
        <f t="shared" si="94"/>
        <v>0</v>
      </c>
      <c r="AF39" s="69">
        <f t="shared" si="94"/>
        <v>0</v>
      </c>
      <c r="AG39" s="69">
        <f t="shared" si="94"/>
        <v>0</v>
      </c>
      <c r="AH39" s="69">
        <f t="shared" si="94"/>
        <v>0</v>
      </c>
      <c r="AI39" s="69">
        <f t="shared" si="94"/>
        <v>0</v>
      </c>
      <c r="AJ39" s="69">
        <f t="shared" si="94"/>
        <v>0</v>
      </c>
      <c r="AK39" s="69">
        <f t="shared" si="94"/>
        <v>0</v>
      </c>
      <c r="AL39" s="69">
        <f t="shared" si="94"/>
        <v>0</v>
      </c>
      <c r="AM39" s="69">
        <f t="shared" si="94"/>
        <v>0</v>
      </c>
      <c r="AN39" s="69">
        <f t="shared" si="94"/>
        <v>0</v>
      </c>
      <c r="AO39" s="69">
        <f t="shared" si="94"/>
        <v>0</v>
      </c>
      <c r="AP39" s="69">
        <f t="shared" si="94"/>
        <v>0</v>
      </c>
      <c r="AQ39" s="69">
        <f t="shared" si="94"/>
        <v>0</v>
      </c>
      <c r="AR39" s="69">
        <f t="shared" si="94"/>
        <v>0</v>
      </c>
      <c r="AS39" s="69">
        <f t="shared" si="94"/>
        <v>0</v>
      </c>
      <c r="AT39" s="69">
        <f t="shared" si="94"/>
        <v>0</v>
      </c>
      <c r="AU39" s="69">
        <f t="shared" si="94"/>
        <v>0</v>
      </c>
      <c r="AV39" s="69">
        <f t="shared" si="94"/>
        <v>0</v>
      </c>
      <c r="AW39" s="69">
        <f t="shared" si="94"/>
        <v>0</v>
      </c>
      <c r="AX39" s="69">
        <f t="shared" si="94"/>
        <v>0</v>
      </c>
      <c r="AY39" s="69">
        <f t="shared" si="94"/>
        <v>0</v>
      </c>
      <c r="AZ39" s="69">
        <f t="shared" si="94"/>
        <v>0</v>
      </c>
    </row>
    <row r="40" spans="1:52" s="70" customFormat="1" x14ac:dyDescent="0.25">
      <c r="A40" s="67" t="s">
        <v>54</v>
      </c>
      <c r="B40" s="68">
        <f>+Fordelingnøgle!C3</f>
        <v>0.18853333333333333</v>
      </c>
      <c r="C40" s="69">
        <f t="shared" ref="C40:R44" si="95">+$B40*C$29</f>
        <v>-311546.00055876072</v>
      </c>
      <c r="D40" s="69">
        <f t="shared" si="95"/>
        <v>-311546.00055876072</v>
      </c>
      <c r="E40" s="69">
        <f t="shared" si="95"/>
        <v>-311546.00055876072</v>
      </c>
      <c r="F40" s="69">
        <f t="shared" si="95"/>
        <v>-311546.00055876072</v>
      </c>
      <c r="G40" s="69">
        <f t="shared" si="95"/>
        <v>-311546.00055876072</v>
      </c>
      <c r="H40" s="69">
        <f t="shared" si="95"/>
        <v>-311546.00055876072</v>
      </c>
      <c r="I40" s="69">
        <f t="shared" si="95"/>
        <v>-311546.00055876072</v>
      </c>
      <c r="J40" s="69">
        <f t="shared" si="95"/>
        <v>-311546.00055876072</v>
      </c>
      <c r="K40" s="69">
        <f t="shared" si="95"/>
        <v>-311546.00055876072</v>
      </c>
      <c r="L40" s="69">
        <f t="shared" si="95"/>
        <v>-311546.00055876072</v>
      </c>
      <c r="M40" s="69">
        <f t="shared" si="95"/>
        <v>0</v>
      </c>
      <c r="N40" s="69">
        <f t="shared" si="95"/>
        <v>0</v>
      </c>
      <c r="O40" s="69">
        <f t="shared" si="95"/>
        <v>0</v>
      </c>
      <c r="P40" s="69">
        <f t="shared" si="95"/>
        <v>0</v>
      </c>
      <c r="Q40" s="69">
        <f t="shared" si="95"/>
        <v>0</v>
      </c>
      <c r="R40" s="69">
        <f t="shared" si="95"/>
        <v>0</v>
      </c>
      <c r="S40" s="69">
        <f t="shared" si="94"/>
        <v>0</v>
      </c>
      <c r="T40" s="69">
        <f t="shared" si="94"/>
        <v>0</v>
      </c>
      <c r="U40" s="69">
        <f t="shared" si="94"/>
        <v>0</v>
      </c>
      <c r="V40" s="69">
        <f t="shared" si="94"/>
        <v>0</v>
      </c>
      <c r="W40" s="69">
        <f t="shared" si="94"/>
        <v>0</v>
      </c>
      <c r="X40" s="69">
        <f t="shared" si="94"/>
        <v>0</v>
      </c>
      <c r="Y40" s="69">
        <f t="shared" si="94"/>
        <v>0</v>
      </c>
      <c r="Z40" s="69">
        <f t="shared" si="94"/>
        <v>0</v>
      </c>
      <c r="AA40" s="69">
        <f t="shared" si="94"/>
        <v>0</v>
      </c>
      <c r="AB40" s="69">
        <f t="shared" si="94"/>
        <v>0</v>
      </c>
      <c r="AC40" s="69">
        <f t="shared" si="94"/>
        <v>0</v>
      </c>
      <c r="AD40" s="69">
        <f t="shared" si="94"/>
        <v>0</v>
      </c>
      <c r="AE40" s="69">
        <f t="shared" si="94"/>
        <v>0</v>
      </c>
      <c r="AF40" s="69">
        <f t="shared" si="94"/>
        <v>0</v>
      </c>
      <c r="AG40" s="69">
        <f t="shared" si="94"/>
        <v>0</v>
      </c>
      <c r="AH40" s="69">
        <f t="shared" si="94"/>
        <v>0</v>
      </c>
      <c r="AI40" s="69">
        <f t="shared" si="94"/>
        <v>0</v>
      </c>
      <c r="AJ40" s="69">
        <f t="shared" si="94"/>
        <v>0</v>
      </c>
      <c r="AK40" s="69">
        <f t="shared" si="94"/>
        <v>0</v>
      </c>
      <c r="AL40" s="69">
        <f t="shared" si="94"/>
        <v>0</v>
      </c>
      <c r="AM40" s="69">
        <f t="shared" si="94"/>
        <v>0</v>
      </c>
      <c r="AN40" s="69">
        <f t="shared" si="94"/>
        <v>0</v>
      </c>
      <c r="AO40" s="69">
        <f t="shared" si="94"/>
        <v>0</v>
      </c>
      <c r="AP40" s="69">
        <f t="shared" si="94"/>
        <v>0</v>
      </c>
      <c r="AQ40" s="69">
        <f t="shared" si="94"/>
        <v>0</v>
      </c>
      <c r="AR40" s="69">
        <f t="shared" si="94"/>
        <v>0</v>
      </c>
      <c r="AS40" s="69">
        <f t="shared" si="94"/>
        <v>0</v>
      </c>
      <c r="AT40" s="69">
        <f t="shared" si="94"/>
        <v>0</v>
      </c>
      <c r="AU40" s="69">
        <f t="shared" si="94"/>
        <v>0</v>
      </c>
      <c r="AV40" s="69">
        <f t="shared" si="94"/>
        <v>0</v>
      </c>
      <c r="AW40" s="69">
        <f t="shared" si="94"/>
        <v>0</v>
      </c>
      <c r="AX40" s="69">
        <f t="shared" si="94"/>
        <v>0</v>
      </c>
      <c r="AY40" s="69">
        <f t="shared" si="94"/>
        <v>0</v>
      </c>
      <c r="AZ40" s="69">
        <f t="shared" si="94"/>
        <v>0</v>
      </c>
    </row>
    <row r="41" spans="1:52" x14ac:dyDescent="0.25">
      <c r="A41" s="61" t="s">
        <v>55</v>
      </c>
      <c r="B41" s="62">
        <f>+Fordelingnøgle!C4</f>
        <v>0.45660000000000001</v>
      </c>
      <c r="C41" s="60">
        <f t="shared" si="95"/>
        <v>-754518.58480443852</v>
      </c>
      <c r="D41" s="60">
        <f t="shared" si="94"/>
        <v>-754518.58480443852</v>
      </c>
      <c r="E41" s="60">
        <f t="shared" si="94"/>
        <v>-754518.58480443852</v>
      </c>
      <c r="F41" s="60">
        <f t="shared" si="94"/>
        <v>-754518.58480443852</v>
      </c>
      <c r="G41" s="60">
        <f t="shared" si="94"/>
        <v>-754518.58480443852</v>
      </c>
      <c r="H41" s="60">
        <f t="shared" si="94"/>
        <v>-754518.58480443852</v>
      </c>
      <c r="I41" s="60">
        <f t="shared" si="94"/>
        <v>-754518.58480443852</v>
      </c>
      <c r="J41" s="60">
        <f t="shared" si="94"/>
        <v>-754518.58480443852</v>
      </c>
      <c r="K41" s="60">
        <f t="shared" si="94"/>
        <v>-754518.58480443852</v>
      </c>
      <c r="L41" s="60">
        <f t="shared" si="94"/>
        <v>-754518.58480443852</v>
      </c>
      <c r="M41" s="60">
        <f t="shared" si="94"/>
        <v>0</v>
      </c>
      <c r="N41" s="60">
        <f t="shared" si="94"/>
        <v>0</v>
      </c>
      <c r="O41" s="60">
        <f t="shared" si="94"/>
        <v>0</v>
      </c>
      <c r="P41" s="60">
        <f t="shared" si="94"/>
        <v>0</v>
      </c>
      <c r="Q41" s="60">
        <f t="shared" si="94"/>
        <v>0</v>
      </c>
      <c r="R41" s="60">
        <f t="shared" si="94"/>
        <v>0</v>
      </c>
      <c r="S41" s="60">
        <f t="shared" si="94"/>
        <v>0</v>
      </c>
      <c r="T41" s="60">
        <f t="shared" si="94"/>
        <v>0</v>
      </c>
      <c r="U41" s="60">
        <f t="shared" si="94"/>
        <v>0</v>
      </c>
      <c r="V41" s="60">
        <f t="shared" si="94"/>
        <v>0</v>
      </c>
      <c r="W41" s="60">
        <f t="shared" si="94"/>
        <v>0</v>
      </c>
      <c r="X41" s="60">
        <f t="shared" si="94"/>
        <v>0</v>
      </c>
      <c r="Y41" s="60">
        <f t="shared" si="94"/>
        <v>0</v>
      </c>
      <c r="Z41" s="60">
        <f t="shared" si="94"/>
        <v>0</v>
      </c>
      <c r="AA41" s="60">
        <f t="shared" si="94"/>
        <v>0</v>
      </c>
      <c r="AB41" s="60">
        <f t="shared" si="94"/>
        <v>0</v>
      </c>
      <c r="AC41" s="60">
        <f t="shared" si="94"/>
        <v>0</v>
      </c>
      <c r="AD41" s="60">
        <f t="shared" si="94"/>
        <v>0</v>
      </c>
      <c r="AE41" s="60">
        <f t="shared" si="94"/>
        <v>0</v>
      </c>
      <c r="AF41" s="60">
        <f t="shared" si="94"/>
        <v>0</v>
      </c>
      <c r="AG41" s="60">
        <f t="shared" si="94"/>
        <v>0</v>
      </c>
      <c r="AH41" s="60">
        <f t="shared" si="94"/>
        <v>0</v>
      </c>
      <c r="AI41" s="60">
        <f t="shared" si="94"/>
        <v>0</v>
      </c>
      <c r="AJ41" s="60">
        <f t="shared" si="94"/>
        <v>0</v>
      </c>
      <c r="AK41" s="60">
        <f t="shared" si="94"/>
        <v>0</v>
      </c>
      <c r="AL41" s="60">
        <f t="shared" si="94"/>
        <v>0</v>
      </c>
      <c r="AM41" s="60">
        <f t="shared" si="94"/>
        <v>0</v>
      </c>
      <c r="AN41" s="60">
        <f t="shared" si="94"/>
        <v>0</v>
      </c>
      <c r="AO41" s="60">
        <f t="shared" si="94"/>
        <v>0</v>
      </c>
      <c r="AP41" s="60">
        <f t="shared" si="94"/>
        <v>0</v>
      </c>
      <c r="AQ41" s="60">
        <f t="shared" si="94"/>
        <v>0</v>
      </c>
      <c r="AR41" s="60">
        <f t="shared" si="94"/>
        <v>0</v>
      </c>
      <c r="AS41" s="60">
        <f t="shared" si="94"/>
        <v>0</v>
      </c>
      <c r="AT41" s="60">
        <f t="shared" si="94"/>
        <v>0</v>
      </c>
      <c r="AU41" s="60">
        <f t="shared" si="94"/>
        <v>0</v>
      </c>
      <c r="AV41" s="60">
        <f t="shared" si="94"/>
        <v>0</v>
      </c>
      <c r="AW41" s="60">
        <f t="shared" si="94"/>
        <v>0</v>
      </c>
      <c r="AX41" s="60">
        <f t="shared" si="94"/>
        <v>0</v>
      </c>
      <c r="AY41" s="60">
        <f t="shared" si="94"/>
        <v>0</v>
      </c>
      <c r="AZ41" s="60">
        <f t="shared" si="94"/>
        <v>0</v>
      </c>
    </row>
    <row r="42" spans="1:52" x14ac:dyDescent="0.25">
      <c r="A42" s="61" t="s">
        <v>60</v>
      </c>
      <c r="B42" s="62">
        <f>+Fordelingnøgle!C5</f>
        <v>8.1333333333333327E-3</v>
      </c>
      <c r="C42" s="60">
        <f t="shared" si="95"/>
        <v>-13440.103277287413</v>
      </c>
      <c r="D42" s="60">
        <f t="shared" si="94"/>
        <v>-13440.103277287413</v>
      </c>
      <c r="E42" s="60">
        <f t="shared" si="94"/>
        <v>-13440.103277287413</v>
      </c>
      <c r="F42" s="60">
        <f t="shared" si="94"/>
        <v>-13440.103277287413</v>
      </c>
      <c r="G42" s="60">
        <f t="shared" si="94"/>
        <v>-13440.103277287413</v>
      </c>
      <c r="H42" s="60">
        <f t="shared" si="94"/>
        <v>-13440.103277287413</v>
      </c>
      <c r="I42" s="60">
        <f t="shared" si="94"/>
        <v>-13440.103277287413</v>
      </c>
      <c r="J42" s="60">
        <f t="shared" si="94"/>
        <v>-13440.103277287413</v>
      </c>
      <c r="K42" s="60">
        <f t="shared" si="94"/>
        <v>-13440.103277287413</v>
      </c>
      <c r="L42" s="60">
        <f t="shared" si="94"/>
        <v>-13440.103277287413</v>
      </c>
      <c r="M42" s="60">
        <f t="shared" si="94"/>
        <v>0</v>
      </c>
      <c r="N42" s="60">
        <f t="shared" si="94"/>
        <v>0</v>
      </c>
      <c r="O42" s="60">
        <f t="shared" si="94"/>
        <v>0</v>
      </c>
      <c r="P42" s="60">
        <f t="shared" si="94"/>
        <v>0</v>
      </c>
      <c r="Q42" s="60">
        <f t="shared" si="94"/>
        <v>0</v>
      </c>
      <c r="R42" s="60">
        <f t="shared" si="94"/>
        <v>0</v>
      </c>
      <c r="S42" s="60">
        <f t="shared" si="94"/>
        <v>0</v>
      </c>
      <c r="T42" s="60">
        <f t="shared" si="94"/>
        <v>0</v>
      </c>
      <c r="U42" s="60">
        <f t="shared" si="94"/>
        <v>0</v>
      </c>
      <c r="V42" s="60">
        <f t="shared" si="94"/>
        <v>0</v>
      </c>
      <c r="W42" s="60">
        <f t="shared" si="94"/>
        <v>0</v>
      </c>
      <c r="X42" s="60">
        <f t="shared" si="94"/>
        <v>0</v>
      </c>
      <c r="Y42" s="60">
        <f t="shared" si="94"/>
        <v>0</v>
      </c>
      <c r="Z42" s="60">
        <f t="shared" si="94"/>
        <v>0</v>
      </c>
      <c r="AA42" s="60">
        <f t="shared" si="94"/>
        <v>0</v>
      </c>
      <c r="AB42" s="60">
        <f t="shared" si="94"/>
        <v>0</v>
      </c>
      <c r="AC42" s="60">
        <f t="shared" si="94"/>
        <v>0</v>
      </c>
      <c r="AD42" s="60">
        <f t="shared" si="94"/>
        <v>0</v>
      </c>
      <c r="AE42" s="60">
        <f t="shared" si="94"/>
        <v>0</v>
      </c>
      <c r="AF42" s="60">
        <f t="shared" si="94"/>
        <v>0</v>
      </c>
      <c r="AG42" s="60">
        <f t="shared" si="94"/>
        <v>0</v>
      </c>
      <c r="AH42" s="60">
        <f t="shared" si="94"/>
        <v>0</v>
      </c>
      <c r="AI42" s="60">
        <f t="shared" si="94"/>
        <v>0</v>
      </c>
      <c r="AJ42" s="60">
        <f t="shared" si="94"/>
        <v>0</v>
      </c>
      <c r="AK42" s="60">
        <f t="shared" si="94"/>
        <v>0</v>
      </c>
      <c r="AL42" s="60">
        <f t="shared" si="94"/>
        <v>0</v>
      </c>
      <c r="AM42" s="60">
        <f t="shared" si="94"/>
        <v>0</v>
      </c>
      <c r="AN42" s="60">
        <f t="shared" si="94"/>
        <v>0</v>
      </c>
      <c r="AO42" s="60">
        <f t="shared" si="94"/>
        <v>0</v>
      </c>
      <c r="AP42" s="60">
        <f t="shared" si="94"/>
        <v>0</v>
      </c>
      <c r="AQ42" s="60">
        <f t="shared" si="94"/>
        <v>0</v>
      </c>
      <c r="AR42" s="60">
        <f t="shared" si="94"/>
        <v>0</v>
      </c>
      <c r="AS42" s="60">
        <f t="shared" si="94"/>
        <v>0</v>
      </c>
      <c r="AT42" s="60">
        <f t="shared" si="94"/>
        <v>0</v>
      </c>
      <c r="AU42" s="60">
        <f t="shared" si="94"/>
        <v>0</v>
      </c>
      <c r="AV42" s="60">
        <f t="shared" si="94"/>
        <v>0</v>
      </c>
      <c r="AW42" s="60">
        <f t="shared" si="94"/>
        <v>0</v>
      </c>
      <c r="AX42" s="60">
        <f t="shared" si="94"/>
        <v>0</v>
      </c>
      <c r="AY42" s="60">
        <f t="shared" si="94"/>
        <v>0</v>
      </c>
      <c r="AZ42" s="60">
        <f t="shared" si="94"/>
        <v>0</v>
      </c>
    </row>
    <row r="43" spans="1:52" x14ac:dyDescent="0.25">
      <c r="A43" s="61" t="s">
        <v>61</v>
      </c>
      <c r="B43" s="62">
        <f>+Fordelingnøgle!C6</f>
        <v>0.1714</v>
      </c>
      <c r="C43" s="60">
        <f t="shared" si="95"/>
        <v>-283233.65185168805</v>
      </c>
      <c r="D43" s="60">
        <f t="shared" si="94"/>
        <v>-283233.65185168805</v>
      </c>
      <c r="E43" s="60">
        <f t="shared" si="94"/>
        <v>-283233.65185168805</v>
      </c>
      <c r="F43" s="60">
        <f t="shared" si="94"/>
        <v>-283233.65185168805</v>
      </c>
      <c r="G43" s="60">
        <f t="shared" si="94"/>
        <v>-283233.65185168805</v>
      </c>
      <c r="H43" s="60">
        <f t="shared" si="94"/>
        <v>-283233.65185168805</v>
      </c>
      <c r="I43" s="60">
        <f t="shared" si="94"/>
        <v>-283233.65185168805</v>
      </c>
      <c r="J43" s="60">
        <f t="shared" si="94"/>
        <v>-283233.65185168805</v>
      </c>
      <c r="K43" s="60">
        <f t="shared" si="94"/>
        <v>-283233.65185168805</v>
      </c>
      <c r="L43" s="60">
        <f t="shared" si="94"/>
        <v>-283233.65185168805</v>
      </c>
      <c r="M43" s="60">
        <f t="shared" si="94"/>
        <v>0</v>
      </c>
      <c r="N43" s="60">
        <f t="shared" si="94"/>
        <v>0</v>
      </c>
      <c r="O43" s="60">
        <f t="shared" si="94"/>
        <v>0</v>
      </c>
      <c r="P43" s="60">
        <f t="shared" si="94"/>
        <v>0</v>
      </c>
      <c r="Q43" s="60">
        <f t="shared" si="94"/>
        <v>0</v>
      </c>
      <c r="R43" s="60">
        <f t="shared" si="94"/>
        <v>0</v>
      </c>
      <c r="S43" s="60">
        <f t="shared" si="94"/>
        <v>0</v>
      </c>
      <c r="T43" s="60">
        <f t="shared" si="94"/>
        <v>0</v>
      </c>
      <c r="U43" s="60">
        <f t="shared" si="94"/>
        <v>0</v>
      </c>
      <c r="V43" s="60">
        <f t="shared" si="94"/>
        <v>0</v>
      </c>
      <c r="W43" s="60">
        <f t="shared" si="94"/>
        <v>0</v>
      </c>
      <c r="X43" s="60">
        <f t="shared" si="94"/>
        <v>0</v>
      </c>
      <c r="Y43" s="60">
        <f t="shared" si="94"/>
        <v>0</v>
      </c>
      <c r="Z43" s="60">
        <f t="shared" si="94"/>
        <v>0</v>
      </c>
      <c r="AA43" s="60">
        <f t="shared" si="94"/>
        <v>0</v>
      </c>
      <c r="AB43" s="60">
        <f t="shared" si="94"/>
        <v>0</v>
      </c>
      <c r="AC43" s="60">
        <f t="shared" si="94"/>
        <v>0</v>
      </c>
      <c r="AD43" s="60">
        <f t="shared" si="94"/>
        <v>0</v>
      </c>
      <c r="AE43" s="60">
        <f t="shared" si="94"/>
        <v>0</v>
      </c>
      <c r="AF43" s="60">
        <f t="shared" si="94"/>
        <v>0</v>
      </c>
      <c r="AG43" s="60">
        <f t="shared" si="94"/>
        <v>0</v>
      </c>
      <c r="AH43" s="60">
        <f t="shared" si="94"/>
        <v>0</v>
      </c>
      <c r="AI43" s="60">
        <f t="shared" si="94"/>
        <v>0</v>
      </c>
      <c r="AJ43" s="60">
        <f t="shared" si="94"/>
        <v>0</v>
      </c>
      <c r="AK43" s="60">
        <f t="shared" si="94"/>
        <v>0</v>
      </c>
      <c r="AL43" s="60">
        <f t="shared" si="94"/>
        <v>0</v>
      </c>
      <c r="AM43" s="60">
        <f t="shared" si="94"/>
        <v>0</v>
      </c>
      <c r="AN43" s="60">
        <f t="shared" si="94"/>
        <v>0</v>
      </c>
      <c r="AO43" s="60">
        <f t="shared" si="94"/>
        <v>0</v>
      </c>
      <c r="AP43" s="60">
        <f t="shared" si="94"/>
        <v>0</v>
      </c>
      <c r="AQ43" s="60">
        <f t="shared" si="94"/>
        <v>0</v>
      </c>
      <c r="AR43" s="60">
        <f t="shared" si="94"/>
        <v>0</v>
      </c>
      <c r="AS43" s="60">
        <f t="shared" si="94"/>
        <v>0</v>
      </c>
      <c r="AT43" s="60">
        <f t="shared" si="94"/>
        <v>0</v>
      </c>
      <c r="AU43" s="60">
        <f t="shared" si="94"/>
        <v>0</v>
      </c>
      <c r="AV43" s="60">
        <f t="shared" si="94"/>
        <v>0</v>
      </c>
      <c r="AW43" s="60">
        <f t="shared" si="94"/>
        <v>0</v>
      </c>
      <c r="AX43" s="60">
        <f t="shared" si="94"/>
        <v>0</v>
      </c>
      <c r="AY43" s="60">
        <f t="shared" si="94"/>
        <v>0</v>
      </c>
      <c r="AZ43" s="60">
        <f t="shared" si="94"/>
        <v>0</v>
      </c>
    </row>
    <row r="44" spans="1:52" ht="15.75" thickBot="1" x14ac:dyDescent="0.3">
      <c r="A44" s="63" t="s">
        <v>62</v>
      </c>
      <c r="B44" s="64">
        <f>+Fordelingnøgle!C7</f>
        <v>3.2866666666666669E-2</v>
      </c>
      <c r="C44" s="60">
        <f t="shared" si="95"/>
        <v>-54311.237013956525</v>
      </c>
      <c r="D44" s="60">
        <f t="shared" si="94"/>
        <v>-54311.237013956525</v>
      </c>
      <c r="E44" s="60">
        <f t="shared" si="94"/>
        <v>-54311.237013956525</v>
      </c>
      <c r="F44" s="60">
        <f t="shared" si="94"/>
        <v>-54311.237013956525</v>
      </c>
      <c r="G44" s="60">
        <f t="shared" si="94"/>
        <v>-54311.237013956525</v>
      </c>
      <c r="H44" s="60">
        <f t="shared" si="94"/>
        <v>-54311.237013956525</v>
      </c>
      <c r="I44" s="60">
        <f t="shared" si="94"/>
        <v>-54311.237013956525</v>
      </c>
      <c r="J44" s="60">
        <f t="shared" si="94"/>
        <v>-54311.237013956525</v>
      </c>
      <c r="K44" s="60">
        <f t="shared" si="94"/>
        <v>-54311.237013956525</v>
      </c>
      <c r="L44" s="60">
        <f t="shared" si="94"/>
        <v>-54311.237013956525</v>
      </c>
      <c r="M44" s="60">
        <f t="shared" si="94"/>
        <v>0</v>
      </c>
      <c r="N44" s="60">
        <f t="shared" si="94"/>
        <v>0</v>
      </c>
      <c r="O44" s="60">
        <f t="shared" si="94"/>
        <v>0</v>
      </c>
      <c r="P44" s="60">
        <f t="shared" si="94"/>
        <v>0</v>
      </c>
      <c r="Q44" s="60">
        <f t="shared" si="94"/>
        <v>0</v>
      </c>
      <c r="R44" s="60">
        <f t="shared" si="94"/>
        <v>0</v>
      </c>
      <c r="S44" s="60">
        <f t="shared" si="94"/>
        <v>0</v>
      </c>
      <c r="T44" s="60">
        <f t="shared" si="94"/>
        <v>0</v>
      </c>
      <c r="U44" s="60">
        <f t="shared" si="94"/>
        <v>0</v>
      </c>
      <c r="V44" s="60">
        <f t="shared" si="94"/>
        <v>0</v>
      </c>
      <c r="W44" s="60">
        <f t="shared" si="94"/>
        <v>0</v>
      </c>
      <c r="X44" s="60">
        <f t="shared" si="94"/>
        <v>0</v>
      </c>
      <c r="Y44" s="60">
        <f t="shared" si="94"/>
        <v>0</v>
      </c>
      <c r="Z44" s="60">
        <f t="shared" si="94"/>
        <v>0</v>
      </c>
      <c r="AA44" s="60">
        <f t="shared" si="94"/>
        <v>0</v>
      </c>
      <c r="AB44" s="60">
        <f t="shared" si="94"/>
        <v>0</v>
      </c>
      <c r="AC44" s="60">
        <f t="shared" ref="AC44:AZ44" si="96">+$B44*AC$29</f>
        <v>0</v>
      </c>
      <c r="AD44" s="60">
        <f t="shared" si="96"/>
        <v>0</v>
      </c>
      <c r="AE44" s="60">
        <f t="shared" si="96"/>
        <v>0</v>
      </c>
      <c r="AF44" s="60">
        <f t="shared" si="96"/>
        <v>0</v>
      </c>
      <c r="AG44" s="60">
        <f t="shared" si="96"/>
        <v>0</v>
      </c>
      <c r="AH44" s="60">
        <f t="shared" si="96"/>
        <v>0</v>
      </c>
      <c r="AI44" s="60">
        <f t="shared" si="96"/>
        <v>0</v>
      </c>
      <c r="AJ44" s="60">
        <f t="shared" si="96"/>
        <v>0</v>
      </c>
      <c r="AK44" s="60">
        <f t="shared" si="96"/>
        <v>0</v>
      </c>
      <c r="AL44" s="60">
        <f t="shared" si="96"/>
        <v>0</v>
      </c>
      <c r="AM44" s="60">
        <f t="shared" si="96"/>
        <v>0</v>
      </c>
      <c r="AN44" s="60">
        <f t="shared" si="96"/>
        <v>0</v>
      </c>
      <c r="AO44" s="60">
        <f t="shared" si="96"/>
        <v>0</v>
      </c>
      <c r="AP44" s="60">
        <f t="shared" si="96"/>
        <v>0</v>
      </c>
      <c r="AQ44" s="60">
        <f t="shared" si="96"/>
        <v>0</v>
      </c>
      <c r="AR44" s="60">
        <f t="shared" si="96"/>
        <v>0</v>
      </c>
      <c r="AS44" s="60">
        <f t="shared" si="96"/>
        <v>0</v>
      </c>
      <c r="AT44" s="60">
        <f t="shared" si="96"/>
        <v>0</v>
      </c>
      <c r="AU44" s="60">
        <f t="shared" si="96"/>
        <v>0</v>
      </c>
      <c r="AV44" s="60">
        <f t="shared" si="96"/>
        <v>0</v>
      </c>
      <c r="AW44" s="60">
        <f t="shared" si="96"/>
        <v>0</v>
      </c>
      <c r="AX44" s="60">
        <f t="shared" si="96"/>
        <v>0</v>
      </c>
      <c r="AY44" s="60">
        <f t="shared" si="96"/>
        <v>0</v>
      </c>
      <c r="AZ44" s="60">
        <f t="shared" si="96"/>
        <v>0</v>
      </c>
    </row>
    <row r="46" spans="1:52" ht="15.75" thickBot="1" x14ac:dyDescent="0.3"/>
    <row r="47" spans="1:52" x14ac:dyDescent="0.25">
      <c r="A47" s="65" t="s">
        <v>63</v>
      </c>
      <c r="B47" s="66" t="s">
        <v>65</v>
      </c>
    </row>
    <row r="48" spans="1:52" s="70" customFormat="1" x14ac:dyDescent="0.25">
      <c r="A48" s="67" t="s">
        <v>53</v>
      </c>
      <c r="B48" s="68">
        <v>0.307</v>
      </c>
      <c r="C48" s="69">
        <f>+$B48*C$30</f>
        <v>-23025</v>
      </c>
      <c r="D48" s="69">
        <f t="shared" ref="D48:AZ53" si="97">+$B48*D$30</f>
        <v>-23370.374999999996</v>
      </c>
      <c r="E48" s="69">
        <f t="shared" si="97"/>
        <v>-23720.93062499999</v>
      </c>
      <c r="F48" s="69">
        <f t="shared" si="97"/>
        <v>-24076.744584374988</v>
      </c>
      <c r="G48" s="69">
        <f t="shared" si="97"/>
        <v>-24437.895753140609</v>
      </c>
      <c r="H48" s="69">
        <f t="shared" si="97"/>
        <v>-24804.464189437716</v>
      </c>
      <c r="I48" s="69">
        <f t="shared" si="97"/>
        <v>-25176.531152279276</v>
      </c>
      <c r="J48" s="69">
        <f t="shared" si="97"/>
        <v>-25554.179119563465</v>
      </c>
      <c r="K48" s="69">
        <f t="shared" si="97"/>
        <v>-25937.491806356913</v>
      </c>
      <c r="L48" s="69">
        <f t="shared" si="97"/>
        <v>-26326.554183452266</v>
      </c>
      <c r="M48" s="69">
        <f t="shared" si="97"/>
        <v>-26721.452496204045</v>
      </c>
      <c r="N48" s="69">
        <f t="shared" si="97"/>
        <v>-27122.274283647104</v>
      </c>
      <c r="O48" s="69">
        <f t="shared" si="97"/>
        <v>-27529.108397901808</v>
      </c>
      <c r="P48" s="69">
        <f t="shared" si="97"/>
        <v>-27942.045023870331</v>
      </c>
      <c r="Q48" s="69">
        <f t="shared" si="97"/>
        <v>-28361.175699228384</v>
      </c>
      <c r="R48" s="69">
        <f t="shared" si="97"/>
        <v>-28786.593334716807</v>
      </c>
      <c r="S48" s="69">
        <f t="shared" si="97"/>
        <v>-29218.392234737556</v>
      </c>
      <c r="T48" s="69">
        <f t="shared" si="97"/>
        <v>-29656.668118258618</v>
      </c>
      <c r="U48" s="69">
        <f t="shared" si="97"/>
        <v>-30101.518140032491</v>
      </c>
      <c r="V48" s="69">
        <f t="shared" si="97"/>
        <v>-30553.040912132979</v>
      </c>
      <c r="W48" s="69">
        <f t="shared" si="97"/>
        <v>-31011.336525814968</v>
      </c>
      <c r="X48" s="69">
        <f t="shared" si="97"/>
        <v>-31476.506573702194</v>
      </c>
      <c r="Y48" s="69">
        <f t="shared" si="97"/>
        <v>-31948.654172307724</v>
      </c>
      <c r="Z48" s="69">
        <f t="shared" si="97"/>
        <v>-32427.883984892338</v>
      </c>
      <c r="AA48" s="69">
        <f t="shared" si="97"/>
        <v>-32914.30224466572</v>
      </c>
      <c r="AB48" s="69">
        <f t="shared" si="97"/>
        <v>-33408.016778335703</v>
      </c>
      <c r="AC48" s="69">
        <f t="shared" si="97"/>
        <v>-33909.137030010737</v>
      </c>
      <c r="AD48" s="69">
        <f t="shared" si="97"/>
        <v>-34417.774085460893</v>
      </c>
      <c r="AE48" s="69">
        <f t="shared" si="97"/>
        <v>-34934.040696742806</v>
      </c>
      <c r="AF48" s="69">
        <f t="shared" si="97"/>
        <v>-35458.051307193942</v>
      </c>
      <c r="AG48" s="69">
        <f t="shared" si="97"/>
        <v>-35989.922076801849</v>
      </c>
      <c r="AH48" s="69">
        <f t="shared" si="97"/>
        <v>-36529.770907953869</v>
      </c>
      <c r="AI48" s="69">
        <f t="shared" si="97"/>
        <v>-37077.717471573174</v>
      </c>
      <c r="AJ48" s="69">
        <f t="shared" si="97"/>
        <v>-37633.883233646768</v>
      </c>
      <c r="AK48" s="69">
        <f t="shared" si="97"/>
        <v>-38198.391482151463</v>
      </c>
      <c r="AL48" s="69">
        <f t="shared" si="97"/>
        <v>-38771.367354383736</v>
      </c>
      <c r="AM48" s="69">
        <f t="shared" si="97"/>
        <v>-39352.937864699488</v>
      </c>
      <c r="AN48" s="69">
        <f t="shared" si="97"/>
        <v>-39943.23193266998</v>
      </c>
      <c r="AO48" s="69">
        <f t="shared" si="97"/>
        <v>-40542.380411660029</v>
      </c>
      <c r="AP48" s="69">
        <f t="shared" si="97"/>
        <v>-41150.516117834915</v>
      </c>
      <c r="AQ48" s="69">
        <f t="shared" si="97"/>
        <v>-41767.773859602443</v>
      </c>
      <c r="AR48" s="69">
        <f t="shared" si="97"/>
        <v>-42394.290467496474</v>
      </c>
      <c r="AS48" s="69">
        <f t="shared" si="97"/>
        <v>-43030.204824508917</v>
      </c>
      <c r="AT48" s="69">
        <f t="shared" si="97"/>
        <v>-43675.657896876546</v>
      </c>
      <c r="AU48" s="69">
        <f t="shared" si="97"/>
        <v>-44330.792765329687</v>
      </c>
      <c r="AV48" s="69">
        <f t="shared" si="97"/>
        <v>-44995.75465680963</v>
      </c>
      <c r="AW48" s="69">
        <f t="shared" si="97"/>
        <v>-45670.690976661768</v>
      </c>
      <c r="AX48" s="69">
        <f t="shared" si="97"/>
        <v>-46355.75134131169</v>
      </c>
      <c r="AY48" s="69">
        <f t="shared" si="97"/>
        <v>-47051.087611431365</v>
      </c>
      <c r="AZ48" s="69">
        <f t="shared" si="97"/>
        <v>-47756.853925602831</v>
      </c>
    </row>
    <row r="49" spans="1:52" s="70" customFormat="1" x14ac:dyDescent="0.25">
      <c r="A49" s="67" t="s">
        <v>54</v>
      </c>
      <c r="B49" s="68">
        <v>0.113</v>
      </c>
      <c r="C49" s="69">
        <f t="shared" ref="C49:R53" si="98">+$B49*C$30</f>
        <v>-8475</v>
      </c>
      <c r="D49" s="69">
        <f t="shared" si="98"/>
        <v>-8602.1249999999982</v>
      </c>
      <c r="E49" s="69">
        <f t="shared" si="98"/>
        <v>-8731.1568749999969</v>
      </c>
      <c r="F49" s="69">
        <f t="shared" si="98"/>
        <v>-8862.1242281249961</v>
      </c>
      <c r="G49" s="69">
        <f t="shared" si="98"/>
        <v>-8995.0560915468704</v>
      </c>
      <c r="H49" s="69">
        <f t="shared" si="98"/>
        <v>-9129.9819329200709</v>
      </c>
      <c r="I49" s="69">
        <f t="shared" si="98"/>
        <v>-9266.9316619138717</v>
      </c>
      <c r="J49" s="69">
        <f t="shared" si="98"/>
        <v>-9405.9356368425779</v>
      </c>
      <c r="K49" s="69">
        <f t="shared" si="98"/>
        <v>-9547.0246713952165</v>
      </c>
      <c r="L49" s="69">
        <f t="shared" si="98"/>
        <v>-9690.230041466144</v>
      </c>
      <c r="M49" s="69">
        <f t="shared" si="98"/>
        <v>-9835.5834920881352</v>
      </c>
      <c r="N49" s="69">
        <f t="shared" si="98"/>
        <v>-9983.1172444694548</v>
      </c>
      <c r="O49" s="69">
        <f t="shared" si="98"/>
        <v>-10132.864003136496</v>
      </c>
      <c r="P49" s="69">
        <f t="shared" si="98"/>
        <v>-10284.856963183542</v>
      </c>
      <c r="Q49" s="69">
        <f t="shared" si="98"/>
        <v>-10439.129817631296</v>
      </c>
      <c r="R49" s="69">
        <f t="shared" si="98"/>
        <v>-10595.716764895764</v>
      </c>
      <c r="S49" s="69">
        <f t="shared" si="97"/>
        <v>-10754.652516369199</v>
      </c>
      <c r="T49" s="69">
        <f t="shared" si="97"/>
        <v>-10915.972304114735</v>
      </c>
      <c r="U49" s="69">
        <f t="shared" si="97"/>
        <v>-11079.711888676455</v>
      </c>
      <c r="V49" s="69">
        <f t="shared" si="97"/>
        <v>-11245.907567006601</v>
      </c>
      <c r="W49" s="69">
        <f t="shared" si="97"/>
        <v>-11414.596180511699</v>
      </c>
      <c r="X49" s="69">
        <f t="shared" si="97"/>
        <v>-11585.815123219374</v>
      </c>
      <c r="Y49" s="69">
        <f t="shared" si="97"/>
        <v>-11759.602350067664</v>
      </c>
      <c r="Z49" s="69">
        <f t="shared" si="97"/>
        <v>-11935.996385318678</v>
      </c>
      <c r="AA49" s="69">
        <f t="shared" si="97"/>
        <v>-12115.036331098458</v>
      </c>
      <c r="AB49" s="69">
        <f t="shared" si="97"/>
        <v>-12296.761876064933</v>
      </c>
      <c r="AC49" s="69">
        <f t="shared" si="97"/>
        <v>-12481.213304205907</v>
      </c>
      <c r="AD49" s="69">
        <f t="shared" si="97"/>
        <v>-12668.431503768994</v>
      </c>
      <c r="AE49" s="69">
        <f t="shared" si="97"/>
        <v>-12858.457976325528</v>
      </c>
      <c r="AF49" s="69">
        <f t="shared" si="97"/>
        <v>-13051.33484597041</v>
      </c>
      <c r="AG49" s="69">
        <f t="shared" si="97"/>
        <v>-13247.104868659964</v>
      </c>
      <c r="AH49" s="69">
        <f t="shared" si="97"/>
        <v>-13445.811441689862</v>
      </c>
      <c r="AI49" s="69">
        <f t="shared" si="97"/>
        <v>-13647.498613315209</v>
      </c>
      <c r="AJ49" s="69">
        <f t="shared" si="97"/>
        <v>-13852.211092514934</v>
      </c>
      <c r="AK49" s="69">
        <f t="shared" si="97"/>
        <v>-14059.994258902658</v>
      </c>
      <c r="AL49" s="69">
        <f t="shared" si="97"/>
        <v>-14270.894172786197</v>
      </c>
      <c r="AM49" s="69">
        <f t="shared" si="97"/>
        <v>-14484.957585377988</v>
      </c>
      <c r="AN49" s="69">
        <f t="shared" si="97"/>
        <v>-14702.231949158657</v>
      </c>
      <c r="AO49" s="69">
        <f t="shared" si="97"/>
        <v>-14922.765428396036</v>
      </c>
      <c r="AP49" s="69">
        <f t="shared" si="97"/>
        <v>-15146.606909821974</v>
      </c>
      <c r="AQ49" s="69">
        <f t="shared" si="97"/>
        <v>-15373.806013469302</v>
      </c>
      <c r="AR49" s="69">
        <f t="shared" si="97"/>
        <v>-15604.413103671341</v>
      </c>
      <c r="AS49" s="69">
        <f t="shared" si="97"/>
        <v>-15838.479300226409</v>
      </c>
      <c r="AT49" s="69">
        <f t="shared" si="97"/>
        <v>-16076.056489729803</v>
      </c>
      <c r="AU49" s="69">
        <f t="shared" si="97"/>
        <v>-16317.197337075748</v>
      </c>
      <c r="AV49" s="69">
        <f t="shared" si="97"/>
        <v>-16561.955297131884</v>
      </c>
      <c r="AW49" s="69">
        <f t="shared" si="97"/>
        <v>-16810.384626588861</v>
      </c>
      <c r="AX49" s="69">
        <f t="shared" si="97"/>
        <v>-17062.540395987693</v>
      </c>
      <c r="AY49" s="69">
        <f t="shared" si="97"/>
        <v>-17318.478501927504</v>
      </c>
      <c r="AZ49" s="69">
        <f t="shared" si="97"/>
        <v>-17578.255679456415</v>
      </c>
    </row>
    <row r="50" spans="1:52" x14ac:dyDescent="0.25">
      <c r="A50" s="61" t="s">
        <v>55</v>
      </c>
      <c r="B50" s="62">
        <v>0.15</v>
      </c>
      <c r="C50" s="60">
        <f t="shared" si="98"/>
        <v>-11250</v>
      </c>
      <c r="D50" s="60">
        <f t="shared" si="97"/>
        <v>-11418.749999999998</v>
      </c>
      <c r="E50" s="60">
        <f t="shared" si="97"/>
        <v>-11590.031249999995</v>
      </c>
      <c r="F50" s="60">
        <f t="shared" si="97"/>
        <v>-11763.881718749994</v>
      </c>
      <c r="G50" s="60">
        <f t="shared" si="97"/>
        <v>-11940.339944531243</v>
      </c>
      <c r="H50" s="60">
        <f t="shared" si="97"/>
        <v>-12119.44504369921</v>
      </c>
      <c r="I50" s="60">
        <f t="shared" si="97"/>
        <v>-12301.236719354696</v>
      </c>
      <c r="J50" s="60">
        <f t="shared" si="97"/>
        <v>-12485.755270145015</v>
      </c>
      <c r="K50" s="60">
        <f t="shared" si="97"/>
        <v>-12673.041599197188</v>
      </c>
      <c r="L50" s="60">
        <f t="shared" si="97"/>
        <v>-12863.137223185146</v>
      </c>
      <c r="M50" s="60">
        <f t="shared" si="97"/>
        <v>-13056.084281532922</v>
      </c>
      <c r="N50" s="60">
        <f t="shared" si="97"/>
        <v>-13251.925545755914</v>
      </c>
      <c r="O50" s="60">
        <f t="shared" si="97"/>
        <v>-13450.70442894225</v>
      </c>
      <c r="P50" s="60">
        <f t="shared" si="97"/>
        <v>-13652.464995376382</v>
      </c>
      <c r="Q50" s="60">
        <f t="shared" si="97"/>
        <v>-13857.251970307028</v>
      </c>
      <c r="R50" s="60">
        <f t="shared" si="97"/>
        <v>-14065.110749861633</v>
      </c>
      <c r="S50" s="60">
        <f t="shared" si="97"/>
        <v>-14276.087411109555</v>
      </c>
      <c r="T50" s="60">
        <f t="shared" si="97"/>
        <v>-14490.228722276197</v>
      </c>
      <c r="U50" s="60">
        <f t="shared" si="97"/>
        <v>-14707.582153110337</v>
      </c>
      <c r="V50" s="60">
        <f t="shared" si="97"/>
        <v>-14928.195885406993</v>
      </c>
      <c r="W50" s="60">
        <f t="shared" si="97"/>
        <v>-15152.118823688095</v>
      </c>
      <c r="X50" s="60">
        <f t="shared" si="97"/>
        <v>-15379.400606043417</v>
      </c>
      <c r="Y50" s="60">
        <f t="shared" si="97"/>
        <v>-15610.091615134066</v>
      </c>
      <c r="Z50" s="60">
        <f t="shared" si="97"/>
        <v>-15844.242989361077</v>
      </c>
      <c r="AA50" s="60">
        <f t="shared" si="97"/>
        <v>-16081.90663420149</v>
      </c>
      <c r="AB50" s="60">
        <f t="shared" si="97"/>
        <v>-16323.135233714513</v>
      </c>
      <c r="AC50" s="60">
        <f t="shared" si="97"/>
        <v>-16567.98226222023</v>
      </c>
      <c r="AD50" s="60">
        <f t="shared" si="97"/>
        <v>-16816.501996153533</v>
      </c>
      <c r="AE50" s="60">
        <f t="shared" si="97"/>
        <v>-17068.749526095831</v>
      </c>
      <c r="AF50" s="60">
        <f t="shared" si="97"/>
        <v>-17324.780768987268</v>
      </c>
      <c r="AG50" s="60">
        <f t="shared" si="97"/>
        <v>-17584.652480522076</v>
      </c>
      <c r="AH50" s="60">
        <f t="shared" si="97"/>
        <v>-17848.422267729904</v>
      </c>
      <c r="AI50" s="60">
        <f t="shared" si="97"/>
        <v>-18116.148601745852</v>
      </c>
      <c r="AJ50" s="60">
        <f t="shared" si="97"/>
        <v>-18387.890830772034</v>
      </c>
      <c r="AK50" s="60">
        <f t="shared" si="97"/>
        <v>-18663.709193233615</v>
      </c>
      <c r="AL50" s="60">
        <f t="shared" si="97"/>
        <v>-18943.664831132119</v>
      </c>
      <c r="AM50" s="60">
        <f t="shared" si="97"/>
        <v>-19227.819803599097</v>
      </c>
      <c r="AN50" s="60">
        <f t="shared" si="97"/>
        <v>-19516.237100653081</v>
      </c>
      <c r="AO50" s="60">
        <f t="shared" si="97"/>
        <v>-19808.98065716288</v>
      </c>
      <c r="AP50" s="60">
        <f t="shared" si="97"/>
        <v>-20106.115367020317</v>
      </c>
      <c r="AQ50" s="60">
        <f t="shared" si="97"/>
        <v>-20407.707097525621</v>
      </c>
      <c r="AR50" s="60">
        <f t="shared" si="97"/>
        <v>-20713.822703988502</v>
      </c>
      <c r="AS50" s="60">
        <f t="shared" si="97"/>
        <v>-21024.53004454833</v>
      </c>
      <c r="AT50" s="60">
        <f t="shared" si="97"/>
        <v>-21339.89799521655</v>
      </c>
      <c r="AU50" s="60">
        <f t="shared" si="97"/>
        <v>-21659.996465144795</v>
      </c>
      <c r="AV50" s="60">
        <f t="shared" si="97"/>
        <v>-21984.896412121969</v>
      </c>
      <c r="AW50" s="60">
        <f t="shared" si="97"/>
        <v>-22314.669858303798</v>
      </c>
      <c r="AX50" s="60">
        <f t="shared" si="97"/>
        <v>-22649.389906178352</v>
      </c>
      <c r="AY50" s="60">
        <f t="shared" si="97"/>
        <v>-22989.130754771024</v>
      </c>
      <c r="AZ50" s="60">
        <f t="shared" si="97"/>
        <v>-23333.967716092586</v>
      </c>
    </row>
    <row r="51" spans="1:52" x14ac:dyDescent="0.25">
      <c r="A51" s="61" t="s">
        <v>60</v>
      </c>
      <c r="B51" s="62">
        <v>3.5999999999999997E-2</v>
      </c>
      <c r="C51" s="60">
        <f t="shared" si="98"/>
        <v>-2700</v>
      </c>
      <c r="D51" s="60">
        <f t="shared" si="97"/>
        <v>-2740.4999999999991</v>
      </c>
      <c r="E51" s="60">
        <f t="shared" si="97"/>
        <v>-2781.6074999999987</v>
      </c>
      <c r="F51" s="60">
        <f t="shared" si="97"/>
        <v>-2823.3316124999983</v>
      </c>
      <c r="G51" s="60">
        <f t="shared" si="97"/>
        <v>-2865.6815866874981</v>
      </c>
      <c r="H51" s="60">
        <f t="shared" si="97"/>
        <v>-2908.6668104878099</v>
      </c>
      <c r="I51" s="60">
        <f t="shared" si="97"/>
        <v>-2952.2968126451269</v>
      </c>
      <c r="J51" s="60">
        <f t="shared" si="97"/>
        <v>-2996.5812648348037</v>
      </c>
      <c r="K51" s="60">
        <f t="shared" si="97"/>
        <v>-3041.5299838073252</v>
      </c>
      <c r="L51" s="60">
        <f t="shared" si="97"/>
        <v>-3087.152933564435</v>
      </c>
      <c r="M51" s="60">
        <f t="shared" si="97"/>
        <v>-3133.4602275679008</v>
      </c>
      <c r="N51" s="60">
        <f t="shared" si="97"/>
        <v>-3180.4621309814193</v>
      </c>
      <c r="O51" s="60">
        <f t="shared" si="97"/>
        <v>-3228.16906294614</v>
      </c>
      <c r="P51" s="60">
        <f t="shared" si="97"/>
        <v>-3276.5915988903316</v>
      </c>
      <c r="Q51" s="60">
        <f t="shared" si="97"/>
        <v>-3325.7404728736865</v>
      </c>
      <c r="R51" s="60">
        <f t="shared" si="97"/>
        <v>-3375.6265799667917</v>
      </c>
      <c r="S51" s="60">
        <f t="shared" si="97"/>
        <v>-3426.2609786662929</v>
      </c>
      <c r="T51" s="60">
        <f t="shared" si="97"/>
        <v>-3477.6548933462873</v>
      </c>
      <c r="U51" s="60">
        <f t="shared" si="97"/>
        <v>-3529.8197167464809</v>
      </c>
      <c r="V51" s="60">
        <f t="shared" si="97"/>
        <v>-3582.767012497678</v>
      </c>
      <c r="W51" s="60">
        <f t="shared" si="97"/>
        <v>-3636.5085176851426</v>
      </c>
      <c r="X51" s="60">
        <f t="shared" si="97"/>
        <v>-3691.05614545042</v>
      </c>
      <c r="Y51" s="60">
        <f t="shared" si="97"/>
        <v>-3746.4219876321758</v>
      </c>
      <c r="Z51" s="60">
        <f t="shared" si="97"/>
        <v>-3802.6183174466582</v>
      </c>
      <c r="AA51" s="60">
        <f t="shared" si="97"/>
        <v>-3859.6575922083575</v>
      </c>
      <c r="AB51" s="60">
        <f t="shared" si="97"/>
        <v>-3917.5524560914828</v>
      </c>
      <c r="AC51" s="60">
        <f t="shared" si="97"/>
        <v>-3976.3157429328548</v>
      </c>
      <c r="AD51" s="60">
        <f t="shared" si="97"/>
        <v>-4035.9604790768472</v>
      </c>
      <c r="AE51" s="60">
        <f t="shared" si="97"/>
        <v>-4096.4998862629991</v>
      </c>
      <c r="AF51" s="60">
        <f t="shared" si="97"/>
        <v>-4157.9473845569446</v>
      </c>
      <c r="AG51" s="60">
        <f t="shared" si="97"/>
        <v>-4220.3165953252983</v>
      </c>
      <c r="AH51" s="60">
        <f t="shared" si="97"/>
        <v>-4283.6213442551771</v>
      </c>
      <c r="AI51" s="60">
        <f t="shared" si="97"/>
        <v>-4347.8756644190044</v>
      </c>
      <c r="AJ51" s="60">
        <f t="shared" si="97"/>
        <v>-4413.0937993852885</v>
      </c>
      <c r="AK51" s="60">
        <f t="shared" si="97"/>
        <v>-4479.2902063760675</v>
      </c>
      <c r="AL51" s="60">
        <f t="shared" si="97"/>
        <v>-4546.4795594717079</v>
      </c>
      <c r="AM51" s="60">
        <f t="shared" si="97"/>
        <v>-4614.6767528637829</v>
      </c>
      <c r="AN51" s="60">
        <f t="shared" si="97"/>
        <v>-4683.8969041567398</v>
      </c>
      <c r="AO51" s="60">
        <f t="shared" si="97"/>
        <v>-4754.1553577190907</v>
      </c>
      <c r="AP51" s="60">
        <f t="shared" si="97"/>
        <v>-4825.4676880848765</v>
      </c>
      <c r="AQ51" s="60">
        <f t="shared" si="97"/>
        <v>-4897.8497034061493</v>
      </c>
      <c r="AR51" s="60">
        <f t="shared" si="97"/>
        <v>-4971.3174489572402</v>
      </c>
      <c r="AS51" s="60">
        <f t="shared" si="97"/>
        <v>-5045.8872106915987</v>
      </c>
      <c r="AT51" s="60">
        <f t="shared" si="97"/>
        <v>-5121.5755188519724</v>
      </c>
      <c r="AU51" s="60">
        <f t="shared" si="97"/>
        <v>-5198.3991516347505</v>
      </c>
      <c r="AV51" s="60">
        <f t="shared" si="97"/>
        <v>-5276.3751389092722</v>
      </c>
      <c r="AW51" s="60">
        <f t="shared" si="97"/>
        <v>-5355.520765992911</v>
      </c>
      <c r="AX51" s="60">
        <f t="shared" si="97"/>
        <v>-5435.8535774828042</v>
      </c>
      <c r="AY51" s="60">
        <f t="shared" si="97"/>
        <v>-5517.3913811450457</v>
      </c>
      <c r="AZ51" s="60">
        <f t="shared" si="97"/>
        <v>-5600.1522518622205</v>
      </c>
    </row>
    <row r="52" spans="1:52" x14ac:dyDescent="0.25">
      <c r="A52" s="61" t="s">
        <v>61</v>
      </c>
      <c r="B52" s="62">
        <v>0.36899999999999999</v>
      </c>
      <c r="C52" s="60">
        <f t="shared" si="98"/>
        <v>-27675</v>
      </c>
      <c r="D52" s="60">
        <f t="shared" si="97"/>
        <v>-28090.124999999993</v>
      </c>
      <c r="E52" s="60">
        <f t="shared" si="97"/>
        <v>-28511.476874999989</v>
      </c>
      <c r="F52" s="60">
        <f t="shared" si="97"/>
        <v>-28939.149028124986</v>
      </c>
      <c r="G52" s="60">
        <f t="shared" si="97"/>
        <v>-29373.236263546856</v>
      </c>
      <c r="H52" s="60">
        <f t="shared" si="97"/>
        <v>-29813.834807500054</v>
      </c>
      <c r="I52" s="60">
        <f t="shared" si="97"/>
        <v>-30261.042329612552</v>
      </c>
      <c r="J52" s="60">
        <f t="shared" si="97"/>
        <v>-30714.957964556739</v>
      </c>
      <c r="K52" s="60">
        <f t="shared" si="97"/>
        <v>-31175.682334025085</v>
      </c>
      <c r="L52" s="60">
        <f t="shared" si="97"/>
        <v>-31643.317569035458</v>
      </c>
      <c r="M52" s="60">
        <f t="shared" si="97"/>
        <v>-32117.967332570988</v>
      </c>
      <c r="N52" s="60">
        <f t="shared" si="97"/>
        <v>-32599.736842559549</v>
      </c>
      <c r="O52" s="60">
        <f t="shared" si="97"/>
        <v>-33088.732895197936</v>
      </c>
      <c r="P52" s="60">
        <f t="shared" si="97"/>
        <v>-33585.063888625904</v>
      </c>
      <c r="Q52" s="60">
        <f t="shared" si="97"/>
        <v>-34088.839846955292</v>
      </c>
      <c r="R52" s="60">
        <f t="shared" si="97"/>
        <v>-34600.17244465962</v>
      </c>
      <c r="S52" s="60">
        <f t="shared" si="97"/>
        <v>-35119.175031329505</v>
      </c>
      <c r="T52" s="60">
        <f t="shared" si="97"/>
        <v>-35645.962656799442</v>
      </c>
      <c r="U52" s="60">
        <f t="shared" si="97"/>
        <v>-36180.652096651429</v>
      </c>
      <c r="V52" s="60">
        <f t="shared" si="97"/>
        <v>-36723.361878101205</v>
      </c>
      <c r="W52" s="60">
        <f t="shared" si="97"/>
        <v>-37274.212306272719</v>
      </c>
      <c r="X52" s="60">
        <f t="shared" si="97"/>
        <v>-37833.325490866802</v>
      </c>
      <c r="Y52" s="60">
        <f t="shared" si="97"/>
        <v>-38400.825373229804</v>
      </c>
      <c r="Z52" s="60">
        <f t="shared" si="97"/>
        <v>-38976.837753828251</v>
      </c>
      <c r="AA52" s="60">
        <f t="shared" si="97"/>
        <v>-39561.490320135665</v>
      </c>
      <c r="AB52" s="60">
        <f t="shared" si="97"/>
        <v>-40154.912674937703</v>
      </c>
      <c r="AC52" s="60">
        <f t="shared" si="97"/>
        <v>-40757.236365061763</v>
      </c>
      <c r="AD52" s="60">
        <f t="shared" si="97"/>
        <v>-41368.594910537686</v>
      </c>
      <c r="AE52" s="60">
        <f t="shared" si="97"/>
        <v>-41989.123834195751</v>
      </c>
      <c r="AF52" s="60">
        <f t="shared" si="97"/>
        <v>-42618.960691708678</v>
      </c>
      <c r="AG52" s="60">
        <f t="shared" si="97"/>
        <v>-43258.245102084307</v>
      </c>
      <c r="AH52" s="60">
        <f t="shared" si="97"/>
        <v>-43907.118778615564</v>
      </c>
      <c r="AI52" s="60">
        <f t="shared" si="97"/>
        <v>-44565.725560294792</v>
      </c>
      <c r="AJ52" s="60">
        <f t="shared" si="97"/>
        <v>-45234.211443699205</v>
      </c>
      <c r="AK52" s="60">
        <f t="shared" si="97"/>
        <v>-45912.724615354695</v>
      </c>
      <c r="AL52" s="60">
        <f t="shared" si="97"/>
        <v>-46601.415484585006</v>
      </c>
      <c r="AM52" s="60">
        <f t="shared" si="97"/>
        <v>-47300.436716853779</v>
      </c>
      <c r="AN52" s="60">
        <f t="shared" si="97"/>
        <v>-48009.943267606584</v>
      </c>
      <c r="AO52" s="60">
        <f t="shared" si="97"/>
        <v>-48730.092416620682</v>
      </c>
      <c r="AP52" s="60">
        <f t="shared" si="97"/>
        <v>-49461.043802869986</v>
      </c>
      <c r="AQ52" s="60">
        <f t="shared" si="97"/>
        <v>-50202.959459913029</v>
      </c>
      <c r="AR52" s="60">
        <f t="shared" si="97"/>
        <v>-50956.003851811722</v>
      </c>
      <c r="AS52" s="60">
        <f t="shared" si="97"/>
        <v>-51720.34390958889</v>
      </c>
      <c r="AT52" s="60">
        <f t="shared" si="97"/>
        <v>-52496.14906823272</v>
      </c>
      <c r="AU52" s="60">
        <f t="shared" si="97"/>
        <v>-53283.591304256202</v>
      </c>
      <c r="AV52" s="60">
        <f t="shared" si="97"/>
        <v>-54082.845173820046</v>
      </c>
      <c r="AW52" s="60">
        <f t="shared" si="97"/>
        <v>-54894.087851427343</v>
      </c>
      <c r="AX52" s="60">
        <f t="shared" si="97"/>
        <v>-55717.499169198745</v>
      </c>
      <c r="AY52" s="60">
        <f t="shared" si="97"/>
        <v>-56553.261656736715</v>
      </c>
      <c r="AZ52" s="60">
        <f t="shared" si="97"/>
        <v>-57401.560581587764</v>
      </c>
    </row>
    <row r="53" spans="1:52" ht="15.75" thickBot="1" x14ac:dyDescent="0.3">
      <c r="A53" s="63" t="s">
        <v>62</v>
      </c>
      <c r="B53" s="64">
        <v>2.5000000000000001E-2</v>
      </c>
      <c r="C53" s="60">
        <f t="shared" si="98"/>
        <v>-1875</v>
      </c>
      <c r="D53" s="60">
        <f t="shared" si="97"/>
        <v>-1903.1249999999998</v>
      </c>
      <c r="E53" s="60">
        <f t="shared" si="97"/>
        <v>-1931.6718749999993</v>
      </c>
      <c r="F53" s="60">
        <f t="shared" si="97"/>
        <v>-1960.6469531249991</v>
      </c>
      <c r="G53" s="60">
        <f t="shared" si="97"/>
        <v>-1990.0566574218738</v>
      </c>
      <c r="H53" s="60">
        <f t="shared" si="97"/>
        <v>-2019.9075072832018</v>
      </c>
      <c r="I53" s="60">
        <f t="shared" si="97"/>
        <v>-2050.2061198924494</v>
      </c>
      <c r="J53" s="60">
        <f t="shared" si="97"/>
        <v>-2080.9592116908361</v>
      </c>
      <c r="K53" s="60">
        <f t="shared" si="97"/>
        <v>-2112.1735998661984</v>
      </c>
      <c r="L53" s="60">
        <f t="shared" si="97"/>
        <v>-2143.8562038641912</v>
      </c>
      <c r="M53" s="60">
        <f t="shared" si="97"/>
        <v>-2176.0140469221537</v>
      </c>
      <c r="N53" s="60">
        <f t="shared" si="97"/>
        <v>-2208.6542576259858</v>
      </c>
      <c r="O53" s="60">
        <f t="shared" si="97"/>
        <v>-2241.7840714903755</v>
      </c>
      <c r="P53" s="60">
        <f t="shared" si="97"/>
        <v>-2275.4108325627308</v>
      </c>
      <c r="Q53" s="60">
        <f t="shared" si="97"/>
        <v>-2309.5419950511714</v>
      </c>
      <c r="R53" s="60">
        <f t="shared" si="97"/>
        <v>-2344.1851249769388</v>
      </c>
      <c r="S53" s="60">
        <f t="shared" si="97"/>
        <v>-2379.3479018515927</v>
      </c>
      <c r="T53" s="60">
        <f t="shared" si="97"/>
        <v>-2415.0381203793663</v>
      </c>
      <c r="U53" s="60">
        <f t="shared" si="97"/>
        <v>-2451.2636921850567</v>
      </c>
      <c r="V53" s="60">
        <f t="shared" si="97"/>
        <v>-2488.0326475678321</v>
      </c>
      <c r="W53" s="60">
        <f t="shared" si="97"/>
        <v>-2525.3531372813495</v>
      </c>
      <c r="X53" s="60">
        <f t="shared" si="97"/>
        <v>-2563.2334343405696</v>
      </c>
      <c r="Y53" s="60">
        <f t="shared" si="97"/>
        <v>-2601.6819358556781</v>
      </c>
      <c r="Z53" s="60">
        <f t="shared" si="97"/>
        <v>-2640.707164893513</v>
      </c>
      <c r="AA53" s="60">
        <f t="shared" si="97"/>
        <v>-2680.3177723669155</v>
      </c>
      <c r="AB53" s="60">
        <f t="shared" si="97"/>
        <v>-2720.5225389524189</v>
      </c>
      <c r="AC53" s="60">
        <f t="shared" ref="AC53:AZ53" si="99">+$B53*AC$30</f>
        <v>-2761.3303770367052</v>
      </c>
      <c r="AD53" s="60">
        <f t="shared" si="99"/>
        <v>-2802.7503326922556</v>
      </c>
      <c r="AE53" s="60">
        <f t="shared" si="99"/>
        <v>-2844.7915876826391</v>
      </c>
      <c r="AF53" s="60">
        <f t="shared" si="99"/>
        <v>-2887.4634614978786</v>
      </c>
      <c r="AG53" s="60">
        <f t="shared" si="99"/>
        <v>-2930.775413420346</v>
      </c>
      <c r="AH53" s="60">
        <f t="shared" si="99"/>
        <v>-2974.737044621651</v>
      </c>
      <c r="AI53" s="60">
        <f t="shared" si="99"/>
        <v>-3019.3581002909755</v>
      </c>
      <c r="AJ53" s="60">
        <f t="shared" si="99"/>
        <v>-3064.6484717953394</v>
      </c>
      <c r="AK53" s="60">
        <f t="shared" si="99"/>
        <v>-3110.6181988722692</v>
      </c>
      <c r="AL53" s="60">
        <f t="shared" si="99"/>
        <v>-3157.2774718553533</v>
      </c>
      <c r="AM53" s="60">
        <f t="shared" si="99"/>
        <v>-3204.6366339331835</v>
      </c>
      <c r="AN53" s="60">
        <f t="shared" si="99"/>
        <v>-3252.7061834421806</v>
      </c>
      <c r="AO53" s="60">
        <f t="shared" si="99"/>
        <v>-3301.4967761938133</v>
      </c>
      <c r="AP53" s="60">
        <f t="shared" si="99"/>
        <v>-3351.0192278367199</v>
      </c>
      <c r="AQ53" s="60">
        <f t="shared" si="99"/>
        <v>-3401.2845162542708</v>
      </c>
      <c r="AR53" s="60">
        <f t="shared" si="99"/>
        <v>-3452.3037839980843</v>
      </c>
      <c r="AS53" s="60">
        <f t="shared" si="99"/>
        <v>-3504.088340758055</v>
      </c>
      <c r="AT53" s="60">
        <f t="shared" si="99"/>
        <v>-3556.6496658694255</v>
      </c>
      <c r="AU53" s="60">
        <f t="shared" si="99"/>
        <v>-3609.9994108574665</v>
      </c>
      <c r="AV53" s="60">
        <f t="shared" si="99"/>
        <v>-3664.1494020203281</v>
      </c>
      <c r="AW53" s="60">
        <f t="shared" si="99"/>
        <v>-3719.1116430506331</v>
      </c>
      <c r="AX53" s="60">
        <f t="shared" si="99"/>
        <v>-3774.898317696392</v>
      </c>
      <c r="AY53" s="60">
        <f t="shared" si="99"/>
        <v>-3831.5217924618373</v>
      </c>
      <c r="AZ53" s="60">
        <f t="shared" si="99"/>
        <v>-3888.9946193487649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28" sqref="A28"/>
    </sheetView>
  </sheetViews>
  <sheetFormatPr defaultRowHeight="15" x14ac:dyDescent="0.25"/>
  <cols>
    <col min="1" max="1" width="39.28515625" customWidth="1"/>
  </cols>
  <sheetData>
    <row r="1" spans="1:3" x14ac:dyDescent="0.25">
      <c r="B1" t="s">
        <v>51</v>
      </c>
      <c r="C1" t="s">
        <v>52</v>
      </c>
    </row>
    <row r="2" spans="1:3" x14ac:dyDescent="0.25">
      <c r="A2" t="s">
        <v>53</v>
      </c>
      <c r="B2">
        <v>2137</v>
      </c>
      <c r="C2" s="59">
        <f>+B2/$B$8</f>
        <v>0.14246666666666666</v>
      </c>
    </row>
    <row r="3" spans="1:3" x14ac:dyDescent="0.25">
      <c r="A3" t="s">
        <v>54</v>
      </c>
      <c r="B3">
        <v>2828</v>
      </c>
      <c r="C3" s="59">
        <f t="shared" ref="C3:C7" si="0">+B3/$B$8</f>
        <v>0.18853333333333333</v>
      </c>
    </row>
    <row r="4" spans="1:3" x14ac:dyDescent="0.25">
      <c r="A4" t="s">
        <v>55</v>
      </c>
      <c r="B4">
        <v>6849</v>
      </c>
      <c r="C4" s="59">
        <f t="shared" si="0"/>
        <v>0.45660000000000001</v>
      </c>
    </row>
    <row r="5" spans="1:3" x14ac:dyDescent="0.25">
      <c r="A5" t="s">
        <v>56</v>
      </c>
      <c r="B5">
        <v>122</v>
      </c>
      <c r="C5" s="59">
        <f t="shared" si="0"/>
        <v>8.1333333333333327E-3</v>
      </c>
    </row>
    <row r="6" spans="1:3" x14ac:dyDescent="0.25">
      <c r="A6" t="s">
        <v>57</v>
      </c>
      <c r="B6">
        <v>2571</v>
      </c>
      <c r="C6" s="59">
        <f t="shared" si="0"/>
        <v>0.1714</v>
      </c>
    </row>
    <row r="7" spans="1:3" x14ac:dyDescent="0.25">
      <c r="A7" t="s">
        <v>58</v>
      </c>
      <c r="B7">
        <v>493</v>
      </c>
      <c r="C7" s="59">
        <f t="shared" si="0"/>
        <v>3.2866666666666669E-2</v>
      </c>
    </row>
    <row r="8" spans="1:3" x14ac:dyDescent="0.25">
      <c r="A8" t="s">
        <v>59</v>
      </c>
      <c r="B8">
        <f>SUM(B2:B7)</f>
        <v>15000</v>
      </c>
      <c r="C8" s="59">
        <f>SUM(C2:C7)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DBlanketFileFieldId xmlns="8c6aa090-ac13-4715-9924-2ddcc6910e37" xsi:nil="true"/>
    <VDBlanketFileIsMainDocument xmlns="8c6aa090-ac13-4715-9924-2ddcc6910e37">false</VDBlanketFileIsMainDocume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lanketFile" ma:contentTypeID="0x0101009FD46B438318451695FDB512CD7179AA009EBF904F2A800744A78AA9EC5F38D942" ma:contentTypeVersion="2" ma:contentTypeDescription="Opret et nyt dokument." ma:contentTypeScope="" ma:versionID="5aa7ebac90a49572896a3bf9b30c1993">
  <xsd:schema xmlns:xsd="http://www.w3.org/2001/XMLSchema" xmlns:xs="http://www.w3.org/2001/XMLSchema" xmlns:p="http://schemas.microsoft.com/office/2006/metadata/properties" xmlns:ns2="8c6aa090-ac13-4715-9924-2ddcc6910e37" targetNamespace="http://schemas.microsoft.com/office/2006/metadata/properties" ma:root="true" ma:fieldsID="b565937df1c13d8fa1ffce29e138b05f" ns2:_="">
    <xsd:import namespace="8c6aa090-ac13-4715-9924-2ddcc6910e37"/>
    <xsd:element name="properties">
      <xsd:complexType>
        <xsd:sequence>
          <xsd:element name="documentManagement">
            <xsd:complexType>
              <xsd:all>
                <xsd:element ref="ns2:VDBlanketFileFieldId" minOccurs="0"/>
                <xsd:element ref="ns2:VDBlanketFileIsMain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aa090-ac13-4715-9924-2ddcc6910e37" elementFormDefault="qualified">
    <xsd:import namespace="http://schemas.microsoft.com/office/2006/documentManagement/types"/>
    <xsd:import namespace="http://schemas.microsoft.com/office/infopath/2007/PartnerControls"/>
    <xsd:element name="VDBlanketFileFieldId" ma:index="8" nillable="true" ma:displayName="Blanket fil felt id" ma:internalName="VDBlanketFileFieldId">
      <xsd:simpleType>
        <xsd:restriction base="dms:Text"/>
      </xsd:simpleType>
    </xsd:element>
    <xsd:element name="VDBlanketFileIsMainDocument" ma:index="9" nillable="true" ma:displayName="MainDocument" ma:internalName="VDBlanketFileIsMain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161BBF-373E-4620-9F96-F24B62925849}">
  <ds:schemaRefs>
    <ds:schemaRef ds:uri="http://schemas.microsoft.com/office/2006/metadata/properties"/>
    <ds:schemaRef ds:uri="http://schemas.microsoft.com/office/infopath/2007/PartnerControls"/>
    <ds:schemaRef ds:uri="8c6aa090-ac13-4715-9924-2ddcc6910e37"/>
  </ds:schemaRefs>
</ds:datastoreItem>
</file>

<file path=customXml/itemProps2.xml><?xml version="1.0" encoding="utf-8"?>
<ds:datastoreItem xmlns:ds="http://schemas.openxmlformats.org/officeDocument/2006/customXml" ds:itemID="{61309231-7ACF-43DF-8E2D-031BECED5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aa090-ac13-4715-9924-2ddcc6910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5A2A7A-B2C0-496F-8436-6B755370BE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EAA-beregning</vt:lpstr>
      <vt:lpstr>Anlægs- og driftsomkostninger</vt:lpstr>
      <vt:lpstr>Fordelingnøgle</vt:lpstr>
    </vt:vector>
  </TitlesOfParts>
  <Company>Københavns Energi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Povlsen</dc:creator>
  <cp:lastModifiedBy>Maria Rossmann</cp:lastModifiedBy>
  <cp:lastPrinted>2015-01-23T07:56:56Z</cp:lastPrinted>
  <dcterms:created xsi:type="dcterms:W3CDTF">2014-11-21T09:34:48Z</dcterms:created>
  <dcterms:modified xsi:type="dcterms:W3CDTF">2015-09-05T12:44:33Z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0x0101009FD46B438318451695FDB512CD7179AA009EBF904F2A800744A78AA9EC5F38D942</vt:lpwstr>
  </property>
  <property fmtid="{D5CDD505-2E9C-101B-9397-08002B2CF9AE}" pid="3" name="VDpubliceringsstatus">
    <vt:lpwstr>Kladde</vt:lpwstr>
  </property>
</Properties>
</file>