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705" windowWidth="20535" windowHeight="11700" tabRatio="873" activeTab="1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2" i="4" l="1"/>
  <c r="F18" i="7" l="1"/>
  <c r="F19" i="7"/>
  <c r="F20" i="7"/>
  <c r="F21" i="7"/>
  <c r="F9" i="7"/>
  <c r="F10" i="7"/>
  <c r="F11" i="7"/>
  <c r="F12" i="7"/>
  <c r="F13" i="7"/>
  <c r="F14" i="7"/>
  <c r="F15" i="7"/>
  <c r="F16" i="7"/>
  <c r="F9" i="2" l="1"/>
  <c r="F10" i="2"/>
  <c r="F11" i="2"/>
  <c r="F12" i="2"/>
  <c r="C24" i="8" l="1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21" i="16"/>
  <c r="C8" i="8" s="1"/>
  <c r="C13" i="15"/>
  <c r="C15" i="15" s="1"/>
  <c r="C11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F17" i="7" l="1"/>
  <c r="F24" i="7" s="1"/>
  <c r="F22" i="7"/>
  <c r="C9" i="12" l="1"/>
  <c r="C32" i="8" s="1"/>
  <c r="E32" i="8" s="1"/>
  <c r="C9" i="13" l="1"/>
  <c r="C26" i="8" s="1"/>
  <c r="F8" i="2" l="1"/>
  <c r="F8" i="7"/>
  <c r="F23" i="7" s="1"/>
  <c r="F13" i="2" l="1"/>
  <c r="C9" i="10" s="1"/>
  <c r="C15" i="11" l="1"/>
  <c r="C29" i="8" s="1"/>
  <c r="C15" i="13"/>
  <c r="C27" i="8" s="1"/>
  <c r="C18" i="4"/>
  <c r="C25" i="8" s="1"/>
  <c r="C21" i="3"/>
  <c r="C23" i="8" s="1"/>
  <c r="F25" i="7"/>
  <c r="C18" i="8" s="1"/>
  <c r="C15" i="3"/>
  <c r="C22" i="8" s="1"/>
  <c r="C9" i="3"/>
  <c r="C21" i="8" s="1"/>
  <c r="C10" i="10"/>
  <c r="C17" i="8" s="1"/>
  <c r="F15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<sst xmlns="http://schemas.openxmlformats.org/spreadsheetml/2006/main" count="457" uniqueCount="225">
  <si>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</si>
  <si>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</si>
  <si>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</si>
  <si>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</si>
  <si>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</si>
  <si>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</si>
  <si>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</si>
  <si>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</si>
  <si>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</si>
  <si>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</si>
  <si>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</si>
  <si>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</si>
  <si>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</si>
  <si>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</si>
  <si>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</si>
  <si>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</si>
  <si>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</si>
  <si>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</si>
  <si>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</si>
  <si>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</si>
  <si>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</si>
  <si>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</si>
  <si>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</si>
  <si>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</si>
  <si>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</si>
  <si>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</si>
  <si>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</si>
  <si>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</si>
  <si>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</si>
  <si>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</si>
  <si>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</si>
  <si>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</si>
  <si>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</si>
  <si>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</si>
  <si>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</si>
  <si>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</si>
  <si>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</si>
  <si>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</si>
  <si>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</si>
  <si>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</si>
  <si>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</si>
  <si>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</si>
  <si>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</si>
  <si>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</si>
  <si>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</si>
  <si>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</si>
  <si>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</si>
  <si>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</si>
  <si>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</si>
  <si>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</si>
  <si>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</si>
  <si>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</si>
  <si>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</si>
  <si>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</si>
  <si>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</si>
  <si>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</si>
  <si>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</si>
  <si>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</si>
  <si>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</si>
  <si>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</si>
  <si>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</si>
  <si>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</si>
  <si>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</si>
  <si>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</si>
  <si>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</si>
  <si>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</si>
  <si>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</si>
  <si>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</si>
  <si>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</si>
  <si>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</si>
  <si>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</si>
  <si>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</si>
  <si>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</si>
  <si>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</si>
  <si>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</si>
  <si>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</si>
  <si>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</si>
  <si>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</si>
  <si>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</si>
  <si>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</si>
  <si>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</si>
  <si>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</si>
  <si>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</si>
  <si>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</si>
  <si>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</si>
  <si>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</si>
  <si>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</si>
  <si>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</si>
  <si>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</si>
  <si>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</si>
  <si>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</si>
  <si>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</si>
  <si>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</si>
  <si>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</si>
  <si>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</si>
  <si>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</si>
  <si>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</si>
  <si>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</si>
  <si>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</si>
  <si>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</si>
  <si>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</si>
  <si>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</si>
  <si>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</si>
  <si>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</si>
  <si>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</si>
  <si>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</si>
  <si>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</si>
  <si>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</si>
  <si>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</si>
  <si>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</si>
  <si>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</si>
  <si>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</si>
  <si>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</si>
  <si>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</si>
  <si>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</si>
  <si>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</si>
  <si>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</si>
  <si>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</si>
  <si>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</si>
  <si>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</si>
  <si>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</si>
  <si>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</si>
  <si>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</si>
  <si>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</si>
  <si>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</si>
  <si>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</si>
  <si>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</si>
  <si>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</si>
  <si>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</si>
  <si>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</si>
  <si>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</si>
  <si>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</si>
  <si>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</si>
  <si>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</si>
  <si>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</si>
  <si>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</si>
  <si>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</si>
  <si>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</si>
  <si>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</si>
  <si>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</si>
  <si>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</si>
  <si>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</si>
  <si>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</si>
  <si>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</si>
  <si>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</si>
  <si>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</si>
  <si>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</si>
  <si>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</si>
  <si>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</si>
  <si>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</si>
  <si>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</si>
  <si>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</si>
  <si>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</si>
  <si>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</si>
  <si>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</si>
  <si>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</si>
  <si>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</si>
  <si>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</si>
  <si>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</si>
  <si>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</si>
  <si>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</si>
  <si>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</si>
  <si>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</si>
  <si>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</si>
  <si>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</si>
  <si>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</si>
  <si>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</si>
  <si>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</si>
  <si>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</si>
  <si>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</si>
  <si>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</si>
  <si>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</si>
  <si>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</si>
  <si>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</si>
  <si>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</si>
  <si>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</si>
  <si>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</si>
  <si>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</si>
  <si>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</si>
  <si>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</si>
  <si>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</si>
  <si>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</si>
  <si>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</si>
  <si>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</si>
  <si>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</si>
  <si>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</si>
  <si>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</si>
  <si>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</si>
  <si>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</si>
  <si>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</si>
  <si>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</si>
  <si>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</si>
  <si>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</si>
  <si>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</si>
  <si>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</si>
  <si>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Pumpestationer i brønde (&lt; 6,25 m2), SRO</t>
  </si>
  <si>
    <t>Stik</t>
  </si>
  <si>
    <t>Strømpeforing Ø 200 mm &lt; Ledningsnet ≤ Ø 500 mm</t>
  </si>
  <si>
    <t>Installationer "mekaniske riste og SRO" Miljøklasse A. (7-20 m2) - Mek/EL</t>
  </si>
  <si>
    <t>2014</t>
  </si>
  <si>
    <t>10</t>
  </si>
  <si>
    <t>75</t>
  </si>
  <si>
    <t>50</t>
  </si>
  <si>
    <t>20</t>
  </si>
  <si>
    <t>Nødpumpestation Ishøj Havn</t>
  </si>
  <si>
    <t>Køb af ydelser og produkter, der er omfattet af prisloftreguleringen, hos et andet selskab</t>
  </si>
  <si>
    <t>Jordbassin Klasse B</t>
  </si>
  <si>
    <t>2015</t>
  </si>
  <si>
    <t xml:space="preserve">Kælder (&lt; 7 m2) </t>
  </si>
  <si>
    <t>Ledningsnet &gt; Ø 1600 mm (rørbassiner og transportledninger)</t>
  </si>
  <si>
    <t>Pumpeinstallation Miljøklasse B (1.000-1.500 l/s) - Mek/EL</t>
  </si>
  <si>
    <t>Pumpeinstallation Miljøklasse B (1.000-1.500 l/s) - SRO</t>
  </si>
  <si>
    <t>Ø 1200 mm &lt; Ledningsnet ≤ Ø 1600 mm</t>
  </si>
  <si>
    <t>5</t>
  </si>
  <si>
    <t>2016</t>
  </si>
  <si>
    <t>Udvikling af GIS datasystemer</t>
  </si>
  <si>
    <t>Del af tidligere godkendte tillæg vedrørende omkostninger i 2014</t>
  </si>
  <si>
    <t>Vand- og Energiværksted</t>
  </si>
  <si>
    <t>Klimasikring (St. Vejle Å)</t>
  </si>
  <si>
    <t>Klimaunderstøttende tiltag</t>
  </si>
  <si>
    <t xml:space="preserve">Dokumenteret Spildedevandssikkerhed </t>
  </si>
  <si>
    <t>Øget rensekapacitet (Vallensbæk Mose)</t>
  </si>
  <si>
    <t>HOFOR Spildevand Albertslund AS</t>
  </si>
  <si>
    <t>S041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</si>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</sst>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view="pageLayout" zoomScaleNormal="90" workbookViewId="0">
      <selection activeCell="D16" sqref="D16:F16"/>
    </sheetView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9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Albertslund AS</v>
      </c>
      <c r="B1" s="56"/>
      <c r="C1" s="56"/>
      <c r="D1" s="56"/>
      <c r="E1" s="56"/>
    </row>
    <row r="2" spans="1:5" x14ac:dyDescent="0.25">
      <c r="A2" s="222" t="str">
        <f>'1. Forside'!A2</f>
        <v>S041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220</v>
      </c>
      <c r="C7" s="51">
        <v>60000</v>
      </c>
      <c r="D7" s="191" t="s">
        <v>0</v>
      </c>
      <c r="E7" s="56"/>
    </row>
    <row r="8" spans="1:5" x14ac:dyDescent="0.25">
      <c r="A8" s="56"/>
      <c r="B8" s="213" t="s">
        <v>217</v>
      </c>
      <c r="C8" s="51">
        <v>90000</v>
      </c>
      <c r="D8" s="191" t="s">
        <v>0</v>
      </c>
      <c r="E8" s="56"/>
    </row>
    <row r="9" spans="1:5" x14ac:dyDescent="0.25">
      <c r="A9" s="56"/>
      <c r="B9" s="213" t="s">
        <v>218</v>
      </c>
      <c r="C9" s="51">
        <v>95000</v>
      </c>
      <c r="D9" s="191" t="s">
        <v>0</v>
      </c>
      <c r="E9" s="56"/>
    </row>
    <row r="10" spans="1:5" x14ac:dyDescent="0.25">
      <c r="A10" s="56"/>
      <c r="B10" s="213" t="s">
        <v>221</v>
      </c>
      <c r="C10" s="51">
        <v>139992</v>
      </c>
      <c r="D10" s="191" t="s">
        <v>0</v>
      </c>
      <c r="E10" s="56"/>
    </row>
    <row r="11" spans="1:5" x14ac:dyDescent="0.25">
      <c r="A11" s="56"/>
      <c r="B11" s="213" t="s">
        <v>219</v>
      </c>
      <c r="C11" s="51">
        <v>200000</v>
      </c>
      <c r="D11" s="191" t="s">
        <v>0</v>
      </c>
      <c r="E11" s="56"/>
    </row>
    <row r="12" spans="1:5" x14ac:dyDescent="0.25">
      <c r="A12" s="56"/>
      <c r="B12" s="54" t="s">
        <v>36</v>
      </c>
      <c r="C12" s="55">
        <f>SUM(C7:C11)</f>
        <v>584992</v>
      </c>
      <c r="D12" s="192" t="s">
        <v>0</v>
      </c>
      <c r="E12" s="56"/>
    </row>
    <row r="13" spans="1:5" x14ac:dyDescent="0.25">
      <c r="A13" s="56"/>
      <c r="B13" s="56"/>
      <c r="C13" s="183"/>
      <c r="D13" s="56"/>
      <c r="E13" s="56"/>
    </row>
    <row r="14" spans="1:5" x14ac:dyDescent="0.25">
      <c r="A14" s="56"/>
      <c r="B14" s="56"/>
      <c r="C14" s="183"/>
      <c r="D14" s="56"/>
      <c r="E14" s="56"/>
    </row>
    <row r="15" spans="1:5" ht="27.2" customHeight="1" x14ac:dyDescent="0.25">
      <c r="A15" s="56"/>
      <c r="B15" s="20" t="s">
        <v>154</v>
      </c>
      <c r="C15" s="193"/>
      <c r="D15" s="190"/>
      <c r="E15" s="56"/>
    </row>
    <row r="16" spans="1:5" ht="16.7" customHeight="1" x14ac:dyDescent="0.25">
      <c r="A16" s="56"/>
      <c r="B16" s="108" t="s">
        <v>155</v>
      </c>
      <c r="C16" s="19">
        <v>95984</v>
      </c>
      <c r="D16" s="153" t="s">
        <v>0</v>
      </c>
      <c r="E16" s="56"/>
    </row>
    <row r="17" spans="1:5" ht="16.7" customHeight="1" x14ac:dyDescent="0.25">
      <c r="A17" s="56"/>
      <c r="B17" s="108" t="s">
        <v>156</v>
      </c>
      <c r="C17" s="40">
        <v>150000</v>
      </c>
      <c r="D17" s="153" t="s">
        <v>0</v>
      </c>
      <c r="E17" s="56"/>
    </row>
    <row r="18" spans="1:5" x14ac:dyDescent="0.25">
      <c r="A18" s="56"/>
      <c r="B18" s="28" t="s">
        <v>157</v>
      </c>
      <c r="C18" s="55">
        <f>C16-C17</f>
        <v>-54016</v>
      </c>
      <c r="D18" s="155" t="s">
        <v>0</v>
      </c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x14ac:dyDescent="0.25">
      <c r="A20" s="56"/>
      <c r="B20" s="194"/>
      <c r="C20" s="56"/>
      <c r="D20" s="56"/>
      <c r="E20" s="56"/>
    </row>
    <row r="21" spans="1:5" ht="15.75" x14ac:dyDescent="0.25">
      <c r="A21" s="56"/>
      <c r="B21" s="194"/>
      <c r="C21" s="56"/>
      <c r="D21" s="56"/>
      <c r="E21" s="56"/>
    </row>
    <row r="22" spans="1:5" ht="15.75" hidden="1" x14ac:dyDescent="0.25">
      <c r="B22" s="195"/>
      <c r="E22" s="196"/>
    </row>
    <row r="23" spans="1:5" ht="15.75" hidden="1" x14ac:dyDescent="0.25">
      <c r="B23" s="196"/>
      <c r="C23" s="196"/>
    </row>
    <row r="24" spans="1:5" ht="15.75" hidden="1" x14ac:dyDescent="0.25">
      <c r="B24" s="196"/>
      <c r="E24" s="196"/>
    </row>
    <row r="25" spans="1:5" ht="15.75" hidden="1" x14ac:dyDescent="0.25">
      <c r="B25" s="196"/>
      <c r="D25" s="196"/>
    </row>
    <row r="26" spans="1:5" ht="15.75" hidden="1" x14ac:dyDescent="0.25">
      <c r="B26" s="196"/>
      <c r="C26" s="196"/>
    </row>
    <row r="27" spans="1:5" ht="15.75" hidden="1" x14ac:dyDescent="0.25">
      <c r="B27" s="196"/>
      <c r="C27" s="196"/>
    </row>
    <row r="28" spans="1:5" ht="15.75" hidden="1" x14ac:dyDescent="0.25">
      <c r="B28" s="196"/>
      <c r="D28" s="196"/>
    </row>
    <row r="29" spans="1:5" ht="15.75" hidden="1" x14ac:dyDescent="0.25">
      <c r="B29" s="196"/>
      <c r="D29" s="196"/>
    </row>
    <row r="30" spans="1:5" ht="15.75" hidden="1" x14ac:dyDescent="0.25">
      <c r="B30" s="196"/>
      <c r="D30" s="196"/>
    </row>
    <row r="31" spans="1:5" ht="15.75" hidden="1" x14ac:dyDescent="0.25">
      <c r="B31" s="195"/>
      <c r="C31" s="195"/>
    </row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idden="1" x14ac:dyDescent="0.25"/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6"/>
    </row>
    <row r="65" spans="1:5" ht="15.75" hidden="1" x14ac:dyDescent="0.25">
      <c r="B65" s="196"/>
    </row>
    <row r="66" spans="1:5" ht="15.75" hidden="1" x14ac:dyDescent="0.25">
      <c r="B66" s="195"/>
    </row>
    <row r="67" spans="1:5" hidden="1" x14ac:dyDescent="0.25"/>
    <row r="68" spans="1:5" hidden="1" x14ac:dyDescent="0.25"/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>
      <c r="A74" s="186"/>
      <c r="B74" s="186"/>
      <c r="C74" s="186"/>
      <c r="D74" s="186"/>
      <c r="E74" s="186"/>
    </row>
    <row r="75" spans="1:5" hidden="1" x14ac:dyDescent="0.25">
      <c r="A75" s="186"/>
      <c r="B75" s="186"/>
      <c r="C75" s="186"/>
      <c r="D75" s="186"/>
      <c r="E75" s="186"/>
    </row>
    <row r="76" spans="1:5" hidden="1" x14ac:dyDescent="0.25"/>
    <row r="77" spans="1:5" hidden="1" x14ac:dyDescent="0.25"/>
    <row r="78" spans="1:5" hidden="1" x14ac:dyDescent="0.25"/>
    <row r="79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zoomScaleSheetLayoutView="13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 t="s">
        <v>204</v>
      </c>
      <c r="C8" s="51">
        <v>258447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258447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1200000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1385938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1057000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328938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1060437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1060437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Albertslund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S041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56069940.274816602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24867054.287767645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381302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-560842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494210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25181724.287767645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46946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46946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535619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-8499351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-491214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-8990565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16773724.287767645</v>
      </c>
      <c r="D27" s="79" t="s">
        <v>0</v>
      </c>
      <c r="E27" s="10">
        <f>IF(C27&lt;0,0,-C27)</f>
        <v>-16773724.287767645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33319073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33319073</v>
      </c>
      <c r="D36" s="79" t="s">
        <v>0</v>
      </c>
      <c r="E36" s="10">
        <f>-C36</f>
        <v>-33319073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5977142.9870489538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Albertslund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S041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1976897</v>
      </c>
      <c r="F7" s="224" t="s">
        <v>0</v>
      </c>
      <c r="G7" s="225">
        <v>2518354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535619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1976897</v>
      </c>
      <c r="F11" s="228" t="s">
        <v>0</v>
      </c>
      <c r="G11" s="55">
        <f>E11+G7-G8-G9</f>
        <v>3959632</v>
      </c>
      <c r="H11" s="228" t="s">
        <v>0</v>
      </c>
      <c r="I11" s="55">
        <f>G11+I7-I8-I9</f>
        <v>3959632</v>
      </c>
      <c r="J11" s="228" t="s">
        <v>0</v>
      </c>
      <c r="K11" s="55">
        <f>K7-K8-K9+K10+I11</f>
        <v>3959632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tabSelected="1" view="pageLayout" topLeftCell="A5" zoomScaleNormal="90" workbookViewId="0">
      <selection activeCell="E36" sqref="E36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Albertslund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S041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11143917.324475262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-42346.885833005996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-557196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10544374.438642256</v>
      </c>
      <c r="D13" s="79" t="s">
        <v>0</v>
      </c>
      <c r="E13" s="6">
        <f>C13</f>
        <v>10544374.438642256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22688534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224</v>
      </c>
      <c r="C16" s="14">
        <f>'6. Gennemførte investeringer'!F15</f>
        <v>889218.12456666655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50403.29846666666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investeringer'!F25</f>
        <v>779625.96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24407781.383033335</v>
      </c>
      <c r="D19" s="79" t="s">
        <v>0</v>
      </c>
      <c r="E19" s="8">
        <f>C19</f>
        <v>24407781.383033335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omkostninger'!C9</f>
        <v>8133000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omkostninger'!C15</f>
        <v>52000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omkostninger'!C21</f>
        <v>-1363665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servicemål'!C12</f>
        <v>584992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servicemål'!C18</f>
        <v>-54016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258447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1200000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328938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9139696</v>
      </c>
      <c r="D30" s="79" t="s">
        <v>0</v>
      </c>
      <c r="E30" s="6">
        <f>C30</f>
        <v>9139696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5977142.9870489538</v>
      </c>
      <c r="D34" s="79" t="s">
        <v>0</v>
      </c>
      <c r="E34" s="12">
        <f>C34</f>
        <v>5977142.9870489538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50068994.808724545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1286471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38.919645144526804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14764471.825861916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14764471.825861916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5858780.5186259989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1505548.0172393455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-4353232.5013866536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10411239.324475262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216</v>
      </c>
      <c r="C25" s="19">
        <v>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732678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732678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11143917.324475262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-42346.885833005996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3954976.2584562702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11101570.438642256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11143917.324475262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5562256.6317044618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557196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735375896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22688534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22688534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9"/>
  <sheetViews>
    <sheetView view="pageLayout" zoomScaleNormal="90" workbookViewId="0">
      <selection activeCell="F15" sqref="F15"/>
    </sheetView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Albertslund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S041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199</v>
      </c>
      <c r="D8" s="31" t="s">
        <v>200</v>
      </c>
      <c r="E8" s="32">
        <v>84077.77</v>
      </c>
      <c r="F8" s="34">
        <f t="shared" ref="F8" si="0">E8/D8</f>
        <v>8407.777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199</v>
      </c>
      <c r="D9" s="31" t="s">
        <v>201</v>
      </c>
      <c r="E9" s="32">
        <v>316158.40000000002</v>
      </c>
      <c r="F9" s="34">
        <f t="shared" ref="F9:F12" si="1">E9/D9</f>
        <v>4215.445333333334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199</v>
      </c>
      <c r="D10" s="31" t="s">
        <v>202</v>
      </c>
      <c r="E10" s="32">
        <v>4915863.5199999996</v>
      </c>
      <c r="F10" s="34">
        <f t="shared" si="1"/>
        <v>98317.270399999994</v>
      </c>
      <c r="G10" s="35" t="s">
        <v>0</v>
      </c>
      <c r="H10" s="26"/>
    </row>
    <row r="11" spans="1:8" s="150" customFormat="1" x14ac:dyDescent="0.25">
      <c r="A11" s="26"/>
      <c r="B11" s="29" t="s">
        <v>195</v>
      </c>
      <c r="C11" s="30" t="s">
        <v>199</v>
      </c>
      <c r="D11" s="31" t="s">
        <v>200</v>
      </c>
      <c r="E11" s="32">
        <v>222215.49</v>
      </c>
      <c r="F11" s="34">
        <f t="shared" si="1"/>
        <v>22221.548999999999</v>
      </c>
      <c r="G11" s="35" t="s">
        <v>0</v>
      </c>
      <c r="H11" s="26"/>
    </row>
    <row r="12" spans="1:8" s="150" customFormat="1" ht="26.25" x14ac:dyDescent="0.25">
      <c r="A12" s="26"/>
      <c r="B12" s="29" t="s">
        <v>198</v>
      </c>
      <c r="C12" s="30" t="s">
        <v>199</v>
      </c>
      <c r="D12" s="31" t="s">
        <v>203</v>
      </c>
      <c r="E12" s="32">
        <v>225242.15</v>
      </c>
      <c r="F12" s="34">
        <f t="shared" si="1"/>
        <v>11262.1075</v>
      </c>
      <c r="G12" s="35" t="s">
        <v>0</v>
      </c>
      <c r="H12" s="26"/>
    </row>
    <row r="13" spans="1:8" s="150" customFormat="1" x14ac:dyDescent="0.25">
      <c r="A13" s="26"/>
      <c r="B13" s="23" t="s">
        <v>72</v>
      </c>
      <c r="C13" s="160"/>
      <c r="D13" s="160"/>
      <c r="E13" s="160"/>
      <c r="F13" s="36">
        <f>SUM(F8:F12)</f>
        <v>144424.14923333333</v>
      </c>
      <c r="G13" s="37" t="s">
        <v>0</v>
      </c>
      <c r="H13" s="26"/>
    </row>
    <row r="14" spans="1:8" s="150" customFormat="1" x14ac:dyDescent="0.25">
      <c r="A14" s="26"/>
      <c r="B14" s="107" t="s">
        <v>139</v>
      </c>
      <c r="C14" s="161"/>
      <c r="D14" s="161"/>
      <c r="E14" s="161"/>
      <c r="F14" s="66">
        <v>744793.97533333325</v>
      </c>
      <c r="G14" s="37" t="s">
        <v>0</v>
      </c>
      <c r="H14" s="26"/>
    </row>
    <row r="15" spans="1:8" s="150" customFormat="1" x14ac:dyDescent="0.25">
      <c r="A15" s="26"/>
      <c r="B15" s="39" t="s">
        <v>69</v>
      </c>
      <c r="C15" s="162"/>
      <c r="D15" s="162"/>
      <c r="E15" s="163"/>
      <c r="F15" s="38">
        <f>F13+F14</f>
        <v>889218.12456666655</v>
      </c>
      <c r="G15" s="38" t="s">
        <v>0</v>
      </c>
      <c r="H15" s="26"/>
    </row>
    <row r="16" spans="1:8" s="150" customFormat="1" x14ac:dyDescent="0.25">
      <c r="A16" s="26"/>
      <c r="B16" s="26"/>
      <c r="C16" s="2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26"/>
      <c r="D17" s="26"/>
      <c r="E17" s="26"/>
      <c r="F17" s="26"/>
      <c r="G17" s="26"/>
      <c r="H17" s="26"/>
    </row>
    <row r="18" spans="1:8" s="150" customFormat="1" x14ac:dyDescent="0.25">
      <c r="A18" s="26"/>
      <c r="B18" s="26"/>
      <c r="C18" s="26"/>
      <c r="D18" s="26"/>
      <c r="E18" s="26"/>
      <c r="F18" s="26"/>
      <c r="G18" s="26"/>
      <c r="H18" s="26"/>
    </row>
    <row r="19" spans="1:8" s="150" customFormat="1" hidden="1" x14ac:dyDescent="0.25"/>
    <row r="20" spans="1:8" s="150" customFormat="1" hidden="1" x14ac:dyDescent="0.25"/>
    <row r="21" spans="1:8" s="150" customFormat="1" hidden="1" x14ac:dyDescent="0.25"/>
    <row r="22" spans="1:8" s="150" customFormat="1" ht="14.45" hidden="1" customHeight="1" x14ac:dyDescent="0.25"/>
    <row r="23" spans="1:8" s="150" customFormat="1" ht="14.45" hidden="1" customHeight="1" x14ac:dyDescent="0.25"/>
    <row r="24" spans="1:8" s="150" customFormat="1" ht="15" hidden="1" customHeight="1" x14ac:dyDescent="0.25"/>
    <row r="25" spans="1:8" s="150" customFormat="1" ht="15" hidden="1" customHeight="1" x14ac:dyDescent="0.25"/>
    <row r="26" spans="1:8" s="150" customFormat="1" ht="15" hidden="1" customHeight="1" x14ac:dyDescent="0.25"/>
    <row r="27" spans="1:8" s="150" customFormat="1" ht="15" hidden="1" customHeight="1" x14ac:dyDescent="0.25"/>
    <row r="28" spans="1:8" s="150" customFormat="1" ht="15" hidden="1" customHeight="1" x14ac:dyDescent="0.25"/>
    <row r="29" spans="1:8" s="150" customFormat="1" hidden="1" x14ac:dyDescent="0.25"/>
    <row r="30" spans="1:8" s="150" customFormat="1" hidden="1" x14ac:dyDescent="0.25"/>
    <row r="31" spans="1:8" s="150" customFormat="1" hidden="1" x14ac:dyDescent="0.25"/>
    <row r="32" spans="1:8" s="150" customFormat="1" hidden="1" x14ac:dyDescent="0.25"/>
    <row r="33" s="150" customFormat="1" hidden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Albertslund AS</v>
      </c>
      <c r="B1" s="164"/>
      <c r="C1" s="164"/>
      <c r="D1" s="164"/>
      <c r="E1" s="164"/>
    </row>
    <row r="2" spans="1:5" x14ac:dyDescent="0.25">
      <c r="A2" s="1" t="str">
        <f>'1. Forside'!A2</f>
        <v>S041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137001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101444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investeringer'!F13</f>
        <v>144424.14923333333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50403.29846666666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3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Albertslund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S041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206</v>
      </c>
      <c r="C8" s="30" t="s">
        <v>207</v>
      </c>
      <c r="D8" s="31" t="s">
        <v>202</v>
      </c>
      <c r="E8" s="32">
        <v>10800000</v>
      </c>
      <c r="F8" s="45">
        <f>E8/D8</f>
        <v>216000</v>
      </c>
      <c r="G8" s="35" t="s">
        <v>0</v>
      </c>
      <c r="H8" s="26"/>
    </row>
    <row r="9" spans="1:8" s="150" customFormat="1" x14ac:dyDescent="0.25">
      <c r="A9" s="26"/>
      <c r="B9" s="29" t="s">
        <v>208</v>
      </c>
      <c r="C9" s="30" t="s">
        <v>207</v>
      </c>
      <c r="D9" s="31" t="s">
        <v>201</v>
      </c>
      <c r="E9" s="32">
        <v>225000</v>
      </c>
      <c r="F9" s="45">
        <f t="shared" ref="F9:F16" si="0">E9/D9</f>
        <v>3000</v>
      </c>
      <c r="G9" s="35" t="s">
        <v>0</v>
      </c>
      <c r="H9" s="26"/>
    </row>
    <row r="10" spans="1:8" s="150" customFormat="1" x14ac:dyDescent="0.25">
      <c r="A10" s="26"/>
      <c r="B10" s="29" t="s">
        <v>209</v>
      </c>
      <c r="C10" s="30" t="s">
        <v>207</v>
      </c>
      <c r="D10" s="31" t="s">
        <v>201</v>
      </c>
      <c r="E10" s="32">
        <v>180000</v>
      </c>
      <c r="F10" s="45">
        <f t="shared" si="0"/>
        <v>2400</v>
      </c>
      <c r="G10" s="35" t="s">
        <v>0</v>
      </c>
      <c r="H10" s="26"/>
    </row>
    <row r="11" spans="1:8" s="150" customFormat="1" x14ac:dyDescent="0.25">
      <c r="A11" s="26"/>
      <c r="B11" s="29" t="s">
        <v>210</v>
      </c>
      <c r="C11" s="30" t="s">
        <v>207</v>
      </c>
      <c r="D11" s="31" t="s">
        <v>203</v>
      </c>
      <c r="E11" s="32">
        <v>1350000</v>
      </c>
      <c r="F11" s="45">
        <f t="shared" si="0"/>
        <v>67500</v>
      </c>
      <c r="G11" s="35" t="s">
        <v>0</v>
      </c>
      <c r="H11" s="26"/>
    </row>
    <row r="12" spans="1:8" s="150" customFormat="1" x14ac:dyDescent="0.25">
      <c r="A12" s="26"/>
      <c r="B12" s="29" t="s">
        <v>211</v>
      </c>
      <c r="C12" s="30" t="s">
        <v>207</v>
      </c>
      <c r="D12" s="31" t="s">
        <v>200</v>
      </c>
      <c r="E12" s="32">
        <v>241184</v>
      </c>
      <c r="F12" s="45">
        <f t="shared" si="0"/>
        <v>24118.400000000001</v>
      </c>
      <c r="G12" s="35" t="s">
        <v>0</v>
      </c>
      <c r="H12" s="26"/>
    </row>
    <row r="13" spans="1:8" s="150" customFormat="1" x14ac:dyDescent="0.25">
      <c r="A13" s="26"/>
      <c r="B13" s="29" t="s">
        <v>196</v>
      </c>
      <c r="C13" s="30" t="s">
        <v>207</v>
      </c>
      <c r="D13" s="31" t="s">
        <v>201</v>
      </c>
      <c r="E13" s="32">
        <v>180000</v>
      </c>
      <c r="F13" s="45">
        <f t="shared" si="0"/>
        <v>2400</v>
      </c>
      <c r="G13" s="35" t="s">
        <v>0</v>
      </c>
      <c r="H13" s="26"/>
    </row>
    <row r="14" spans="1:8" s="150" customFormat="1" x14ac:dyDescent="0.25">
      <c r="A14" s="26"/>
      <c r="B14" s="29" t="s">
        <v>212</v>
      </c>
      <c r="C14" s="30" t="s">
        <v>207</v>
      </c>
      <c r="D14" s="31" t="s">
        <v>201</v>
      </c>
      <c r="E14" s="32">
        <v>4079160</v>
      </c>
      <c r="F14" s="45">
        <f t="shared" si="0"/>
        <v>54388.800000000003</v>
      </c>
      <c r="G14" s="35" t="s">
        <v>0</v>
      </c>
      <c r="H14" s="26"/>
    </row>
    <row r="15" spans="1:8" s="150" customFormat="1" x14ac:dyDescent="0.25">
      <c r="A15" s="26"/>
      <c r="B15" s="29" t="s">
        <v>215</v>
      </c>
      <c r="C15" s="30" t="s">
        <v>207</v>
      </c>
      <c r="D15" s="31" t="s">
        <v>213</v>
      </c>
      <c r="E15" s="32">
        <v>240300</v>
      </c>
      <c r="F15" s="45">
        <f t="shared" si="0"/>
        <v>48060</v>
      </c>
      <c r="G15" s="35" t="s">
        <v>0</v>
      </c>
      <c r="H15" s="26"/>
    </row>
    <row r="16" spans="1:8" s="150" customFormat="1" x14ac:dyDescent="0.25">
      <c r="A16" s="26"/>
      <c r="B16" s="29" t="s">
        <v>206</v>
      </c>
      <c r="C16" s="30" t="s">
        <v>214</v>
      </c>
      <c r="D16" s="31" t="s">
        <v>202</v>
      </c>
      <c r="E16" s="32">
        <v>7223438</v>
      </c>
      <c r="F16" s="45">
        <f t="shared" si="0"/>
        <v>144468.76</v>
      </c>
      <c r="G16" s="35" t="s">
        <v>0</v>
      </c>
      <c r="H16" s="26"/>
    </row>
    <row r="17" spans="1:8" s="150" customFormat="1" x14ac:dyDescent="0.25">
      <c r="A17" s="26"/>
      <c r="B17" s="29" t="s">
        <v>208</v>
      </c>
      <c r="C17" s="30" t="s">
        <v>214</v>
      </c>
      <c r="D17" s="31" t="s">
        <v>201</v>
      </c>
      <c r="E17" s="32">
        <v>750000</v>
      </c>
      <c r="F17" s="45">
        <f t="shared" ref="F17" si="1">E17/D17</f>
        <v>10000</v>
      </c>
      <c r="G17" s="35" t="s">
        <v>0</v>
      </c>
      <c r="H17" s="26"/>
    </row>
    <row r="18" spans="1:8" s="150" customFormat="1" x14ac:dyDescent="0.25">
      <c r="A18" s="26"/>
      <c r="B18" s="29" t="s">
        <v>209</v>
      </c>
      <c r="C18" s="30" t="s">
        <v>214</v>
      </c>
      <c r="D18" s="31" t="s">
        <v>201</v>
      </c>
      <c r="E18" s="32">
        <v>153000</v>
      </c>
      <c r="F18" s="45">
        <f t="shared" ref="F18:F21" si="2">E18/D18</f>
        <v>2040</v>
      </c>
      <c r="G18" s="35" t="s">
        <v>0</v>
      </c>
      <c r="H18" s="26"/>
    </row>
    <row r="19" spans="1:8" s="150" customFormat="1" x14ac:dyDescent="0.25">
      <c r="A19" s="26"/>
      <c r="B19" s="29" t="s">
        <v>210</v>
      </c>
      <c r="C19" s="30" t="s">
        <v>214</v>
      </c>
      <c r="D19" s="31" t="s">
        <v>203</v>
      </c>
      <c r="E19" s="32">
        <v>375000</v>
      </c>
      <c r="F19" s="45">
        <f t="shared" si="2"/>
        <v>18750</v>
      </c>
      <c r="G19" s="35" t="s">
        <v>0</v>
      </c>
      <c r="H19" s="26"/>
    </row>
    <row r="20" spans="1:8" s="150" customFormat="1" x14ac:dyDescent="0.25">
      <c r="A20" s="26"/>
      <c r="B20" s="29" t="s">
        <v>211</v>
      </c>
      <c r="C20" s="30" t="s">
        <v>214</v>
      </c>
      <c r="D20" s="31" t="s">
        <v>200</v>
      </c>
      <c r="E20" s="32">
        <v>1425000</v>
      </c>
      <c r="F20" s="45">
        <f t="shared" si="2"/>
        <v>142500</v>
      </c>
      <c r="G20" s="35" t="s">
        <v>0</v>
      </c>
      <c r="H20" s="26"/>
    </row>
    <row r="21" spans="1:8" s="150" customFormat="1" x14ac:dyDescent="0.25">
      <c r="A21" s="26"/>
      <c r="B21" s="29" t="s">
        <v>196</v>
      </c>
      <c r="C21" s="30" t="s">
        <v>214</v>
      </c>
      <c r="D21" s="31" t="s">
        <v>201</v>
      </c>
      <c r="E21" s="32">
        <v>75000</v>
      </c>
      <c r="F21" s="45">
        <f t="shared" si="2"/>
        <v>1000</v>
      </c>
      <c r="G21" s="35" t="s">
        <v>0</v>
      </c>
      <c r="H21" s="26"/>
    </row>
    <row r="22" spans="1:8" s="150" customFormat="1" x14ac:dyDescent="0.25">
      <c r="A22" s="26"/>
      <c r="B22" s="29" t="s">
        <v>212</v>
      </c>
      <c r="C22" s="30" t="s">
        <v>214</v>
      </c>
      <c r="D22" s="31" t="s">
        <v>201</v>
      </c>
      <c r="E22" s="32">
        <v>3225000</v>
      </c>
      <c r="F22" s="45">
        <f t="shared" ref="F22" si="3">E22/D22</f>
        <v>43000</v>
      </c>
      <c r="G22" s="35" t="s">
        <v>0</v>
      </c>
      <c r="H22" s="26"/>
    </row>
    <row r="23" spans="1:8" s="150" customFormat="1" x14ac:dyDescent="0.25">
      <c r="A23" s="26"/>
      <c r="B23" s="109" t="s">
        <v>73</v>
      </c>
      <c r="C23" s="167"/>
      <c r="D23" s="168"/>
      <c r="E23" s="169"/>
      <c r="F23" s="46">
        <f>SUMIF(C8:C22,"2015",F8:F22)</f>
        <v>417867.2</v>
      </c>
      <c r="G23" s="47" t="s">
        <v>0</v>
      </c>
      <c r="H23" s="26"/>
    </row>
    <row r="24" spans="1:8" s="150" customFormat="1" x14ac:dyDescent="0.25">
      <c r="A24" s="26"/>
      <c r="B24" s="107" t="s">
        <v>137</v>
      </c>
      <c r="C24" s="170"/>
      <c r="D24" s="171"/>
      <c r="E24" s="172"/>
      <c r="F24" s="46">
        <f>SUMIF(C8:C22,"2016",F8:F22)</f>
        <v>361758.76</v>
      </c>
      <c r="G24" s="47" t="s">
        <v>0</v>
      </c>
      <c r="H24" s="26"/>
    </row>
    <row r="25" spans="1:8" s="150" customFormat="1" x14ac:dyDescent="0.25">
      <c r="A25" s="26"/>
      <c r="B25" s="50" t="s">
        <v>36</v>
      </c>
      <c r="C25" s="173"/>
      <c r="D25" s="174"/>
      <c r="E25" s="174"/>
      <c r="F25" s="48">
        <f>F23+F24</f>
        <v>779625.96</v>
      </c>
      <c r="G25" s="49" t="s">
        <v>0</v>
      </c>
      <c r="H25" s="26"/>
    </row>
    <row r="26" spans="1:8" s="150" customFormat="1" x14ac:dyDescent="0.25">
      <c r="A26" s="26"/>
      <c r="B26" s="26"/>
      <c r="C26" s="166"/>
      <c r="D26" s="26"/>
      <c r="E26" s="26"/>
      <c r="F26" s="26"/>
      <c r="G26" s="26"/>
      <c r="H26" s="26"/>
    </row>
    <row r="27" spans="1:8" s="150" customFormat="1" x14ac:dyDescent="0.25">
      <c r="A27" s="26"/>
      <c r="B27" s="26"/>
      <c r="C27" s="166"/>
      <c r="D27" s="26"/>
      <c r="E27" s="26"/>
      <c r="F27" s="26"/>
      <c r="G27" s="26"/>
      <c r="H27" s="26"/>
    </row>
    <row r="28" spans="1:8" s="150" customFormat="1" x14ac:dyDescent="0.25">
      <c r="A28" s="26"/>
      <c r="B28" s="26"/>
      <c r="C28" s="166"/>
      <c r="D28" s="26"/>
      <c r="E28" s="26"/>
      <c r="F28" s="175"/>
      <c r="G28" s="175"/>
      <c r="H28" s="2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t="12" hidden="1" customHeight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Albertslund AS</v>
      </c>
      <c r="B1" s="56"/>
      <c r="C1" s="56"/>
      <c r="D1" s="178"/>
      <c r="E1" s="56"/>
    </row>
    <row r="2" spans="1:5" x14ac:dyDescent="0.25">
      <c r="A2" s="222" t="str">
        <f>'1. Forside'!A2</f>
        <v>S041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205</v>
      </c>
      <c r="C8" s="51">
        <v>8100000</v>
      </c>
      <c r="D8" s="182" t="s">
        <v>0</v>
      </c>
      <c r="E8" s="56"/>
    </row>
    <row r="9" spans="1:5" x14ac:dyDescent="0.25">
      <c r="A9" s="56"/>
      <c r="B9" s="54" t="s">
        <v>35</v>
      </c>
      <c r="C9" s="55">
        <f>SUM(C7:C8)</f>
        <v>8133000</v>
      </c>
      <c r="D9" s="54" t="s">
        <v>0</v>
      </c>
      <c r="E9" s="56"/>
    </row>
    <row r="10" spans="1:5" x14ac:dyDescent="0.25">
      <c r="A10" s="56"/>
      <c r="B10" s="56"/>
      <c r="C10" s="56"/>
      <c r="D10" s="178"/>
      <c r="E10" s="56"/>
    </row>
    <row r="11" spans="1:5" x14ac:dyDescent="0.25">
      <c r="A11" s="56"/>
      <c r="B11" s="56"/>
      <c r="C11" s="56"/>
      <c r="D11" s="178"/>
      <c r="E11" s="56"/>
    </row>
    <row r="12" spans="1:5" ht="38.25" customHeight="1" x14ac:dyDescent="0.25">
      <c r="A12" s="56"/>
      <c r="B12" s="266" t="s">
        <v>148</v>
      </c>
      <c r="C12" s="267"/>
      <c r="D12" s="268"/>
      <c r="E12" s="56"/>
    </row>
    <row r="13" spans="1:5" x14ac:dyDescent="0.25">
      <c r="A13" s="56"/>
      <c r="B13" s="53" t="s">
        <v>71</v>
      </c>
      <c r="C13" s="51">
        <v>40000</v>
      </c>
      <c r="D13" s="182" t="s">
        <v>0</v>
      </c>
      <c r="E13" s="56"/>
    </row>
    <row r="14" spans="1:5" x14ac:dyDescent="0.25">
      <c r="A14" s="56"/>
      <c r="B14" s="53" t="s">
        <v>14</v>
      </c>
      <c r="C14" s="51">
        <v>12000</v>
      </c>
      <c r="D14" s="182" t="s">
        <v>0</v>
      </c>
      <c r="E14" s="56"/>
    </row>
    <row r="15" spans="1:5" x14ac:dyDescent="0.25">
      <c r="A15" s="56"/>
      <c r="B15" s="54" t="s">
        <v>35</v>
      </c>
      <c r="C15" s="55">
        <f>SUM(C13:C14)</f>
        <v>52000</v>
      </c>
      <c r="D15" s="54" t="s">
        <v>0</v>
      </c>
      <c r="E15" s="56"/>
    </row>
    <row r="16" spans="1:5" x14ac:dyDescent="0.25">
      <c r="A16" s="56"/>
      <c r="B16" s="56"/>
      <c r="C16" s="183"/>
      <c r="D16" s="184"/>
      <c r="E16" s="56"/>
    </row>
    <row r="17" spans="1:5" x14ac:dyDescent="0.25">
      <c r="A17" s="56"/>
      <c r="B17" s="56"/>
      <c r="C17" s="183"/>
      <c r="D17" s="184"/>
      <c r="E17" s="56"/>
    </row>
    <row r="18" spans="1:5" ht="42" customHeight="1" x14ac:dyDescent="0.25">
      <c r="A18" s="56"/>
      <c r="B18" s="269" t="s">
        <v>149</v>
      </c>
      <c r="C18" s="270"/>
      <c r="D18" s="271"/>
      <c r="E18" s="56"/>
    </row>
    <row r="19" spans="1:5" x14ac:dyDescent="0.25">
      <c r="A19" s="56"/>
      <c r="B19" s="108" t="s">
        <v>150</v>
      </c>
      <c r="C19" s="19">
        <v>9653335</v>
      </c>
      <c r="D19" s="58" t="s">
        <v>0</v>
      </c>
      <c r="E19" s="56"/>
    </row>
    <row r="20" spans="1:5" x14ac:dyDescent="0.25">
      <c r="A20" s="56"/>
      <c r="B20" s="108" t="s">
        <v>151</v>
      </c>
      <c r="C20" s="40">
        <v>11017000</v>
      </c>
      <c r="D20" s="58" t="s">
        <v>0</v>
      </c>
      <c r="E20" s="56"/>
    </row>
    <row r="21" spans="1:5" x14ac:dyDescent="0.25">
      <c r="A21" s="56"/>
      <c r="B21" s="28" t="s">
        <v>152</v>
      </c>
      <c r="C21" s="55">
        <f>C19-C20</f>
        <v>-1363665</v>
      </c>
      <c r="D21" s="28" t="s">
        <v>0</v>
      </c>
      <c r="E21" s="56"/>
    </row>
    <row r="22" spans="1:5" x14ac:dyDescent="0.25">
      <c r="A22" s="56"/>
      <c r="B22" s="56"/>
      <c r="C22" s="56"/>
      <c r="D22" s="178"/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hidden="1" x14ac:dyDescent="0.25"/>
    <row r="26" spans="1:5" hidden="1" x14ac:dyDescent="0.25"/>
    <row r="27" spans="1:5" hidden="1" x14ac:dyDescent="0.25"/>
    <row r="28" spans="1:5" hidden="1" x14ac:dyDescent="0.25">
      <c r="A28" s="186"/>
      <c r="B28" s="186"/>
      <c r="C28" s="186"/>
      <c r="D28" s="187"/>
      <c r="E28" s="186"/>
    </row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/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x14ac:dyDescent="0.25">
      <c r="A43" s="219"/>
      <c r="B43" s="219"/>
      <c r="C43" s="219"/>
      <c r="D43" s="220"/>
      <c r="E43" s="219"/>
    </row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ht="16.5" hidden="1" customHeight="1" x14ac:dyDescent="0.25"/>
    <row r="49" ht="16.5" hidden="1" customHeight="1" x14ac:dyDescent="0.25"/>
    <row r="50" hidden="1" x14ac:dyDescent="0.25"/>
  </sheetData>
  <sheetProtection password="C6ED" sheet="1" objects="1" scenarios="1"/>
  <mergeCells count="3">
    <mergeCell ref="B4:D4"/>
    <mergeCell ref="B12:D12"/>
    <mergeCell ref="B18:D18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Christina Cramer Calonius Hoffgaard</cp:lastModifiedBy>
  <cp:lastPrinted>2015-09-10T07:34:57Z</cp:lastPrinted>
  <dcterms:created xsi:type="dcterms:W3CDTF">2014-01-17T08:54:17Z</dcterms:created>
  <dcterms:modified xsi:type="dcterms:W3CDTF">2016-03-10T11:43:28Z</dcterms:modified>
</cp:coreProperties>
</file>