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00" tabRatio="898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0" i="4" l="1"/>
  <c r="F9" i="7" l="1"/>
  <c r="F10" i="7"/>
  <c r="F11" i="7"/>
  <c r="F12" i="7"/>
  <c r="F13" i="7"/>
  <c r="F14" i="7"/>
  <c r="F15" i="7"/>
  <c r="F16" i="7"/>
  <c r="F17" i="7"/>
  <c r="F18" i="7"/>
  <c r="F19" i="7"/>
  <c r="F9" i="2" l="1"/>
  <c r="F10" i="2"/>
  <c r="F11" i="2"/>
  <c r="F12" i="2"/>
  <c r="F13" i="2"/>
  <c r="C26" i="8" l="1"/>
  <c r="C24" i="8"/>
  <c r="E31" i="19" l="1"/>
  <c r="C36" i="19" l="1"/>
  <c r="E36" i="19" s="1"/>
  <c r="F21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C9" i="15" s="1"/>
  <c r="C10" i="8" s="1"/>
  <c r="C13" i="8" l="1"/>
  <c r="E13" i="8" s="1"/>
  <c r="C9" i="12" l="1"/>
  <c r="C11" i="12" s="1"/>
  <c r="C32" i="8" s="1"/>
  <c r="E32" i="8" s="1"/>
  <c r="C9" i="13" l="1"/>
  <c r="F8" i="2" l="1"/>
  <c r="F8" i="7"/>
  <c r="F20" i="7" s="1"/>
  <c r="F14" i="2" l="1"/>
  <c r="C9" i="10" s="1"/>
  <c r="C15" i="11" l="1"/>
  <c r="C29" i="8" s="1"/>
  <c r="C15" i="13"/>
  <c r="C27" i="8" s="1"/>
  <c r="C16" i="4"/>
  <c r="C25" i="8" s="1"/>
  <c r="C22" i="3"/>
  <c r="C23" i="8" s="1"/>
  <c r="F22" i="7"/>
  <c r="C18" i="8" s="1"/>
  <c r="C16" i="3"/>
  <c r="C22" i="8" s="1"/>
  <c r="C10" i="3"/>
  <c r="C21" i="8" s="1"/>
  <c r="C10" i="10"/>
  <c r="C17" i="8" s="1"/>
  <c r="F16" i="2"/>
  <c r="C16" i="8" s="1"/>
  <c r="C19" i="8" l="1"/>
  <c r="E19" i="8" s="1"/>
  <c r="C30" i="8"/>
  <c r="E30" i="8" s="1"/>
  <c r="A1" i="8"/>
  <c r="E36" i="8" l="1"/>
  <c r="E38" i="8" s="1"/>
</calcChain>
</file>

<file path=xl/sharedStrings.xml><?xml version="1.0" encoding="utf-8"?>
<sst xmlns="http://schemas.openxmlformats.org/spreadsheetml/2006/main" count="446" uniqueCount="225">
  <si>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</si>
  <si>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</si>
  <si>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</si>
  <si>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</si>
  <si>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</si>
  <si>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</si>
  <si>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</si>
  <si>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</si>
  <si>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</si>
  <si>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</si>
  <si>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</si>
  <si>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</si>
  <si>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</si>
  <si>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</si>
  <si>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</si>
  <si>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</si>
  <si>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</si>
  <si>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</si>
  <si>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</si>
  <si>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</si>
  <si>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</si>
  <si>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</si>
  <si>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</si>
  <si>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</si>
  <si>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</si>
  <si>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</si>
  <si>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</si>
  <si>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</si>
  <si>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</si>
  <si>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</si>
  <si>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</si>
  <si>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</si>
  <si>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</si>
  <si>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</si>
  <si>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</si>
  <si>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</si>
  <si>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</si>
  <si>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</si>
  <si>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</si>
  <si>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</si>
  <si>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</si>
  <si>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</si>
  <si>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</si>
  <si>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</si>
  <si>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</si>
  <si>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</si>
  <si>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</si>
  <si>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</si>
  <si>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</si>
  <si>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</si>
  <si>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</si>
  <si>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</si>
  <si>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</si>
  <si>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</si>
  <si>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</si>
  <si>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</si>
  <si>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</si>
  <si>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</si>
  <si>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</si>
  <si>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</si>
  <si>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</si>
  <si>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</si>
  <si>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</si>
  <si>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</si>
  <si>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</si>
  <si>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</si>
  <si>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</si>
  <si>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</si>
  <si>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</si>
  <si>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</si>
  <si>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</si>
  <si>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</si>
  <si>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</si>
  <si>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</si>
  <si>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</si>
  <si>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</si>
  <si>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</si>
  <si>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</si>
  <si>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</si>
  <si>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</si>
  <si>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</si>
  <si>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</si>
  <si>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</si>
  <si>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</si>
  <si>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</si>
  <si>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</si>
  <si>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</si>
  <si>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</si>
  <si>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</si>
  <si>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</si>
  <si>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</si>
  <si>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</si>
  <si>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</si>
  <si>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</si>
  <si>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</si>
  <si>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</si>
  <si>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</si>
  <si>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</si>
  <si>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</si>
  <si>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</si>
  <si>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</si>
  <si>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</si>
  <si>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</si>
  <si>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</si>
  <si>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</si>
  <si>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</si>
  <si>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</si>
  <si>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</si>
  <si>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</si>
  <si>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</si>
  <si>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</si>
  <si>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</si>
  <si>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</si>
  <si>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</si>
  <si>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</si>
  <si>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</si>
  <si>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</si>
  <si>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</si>
  <si>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</si>
  <si>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</si>
  <si>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</si>
  <si>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</si>
  <si>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</si>
  <si>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</si>
  <si>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</si>
  <si>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</si>
  <si>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</si>
  <si>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</si>
  <si>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</si>
  <si>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</si>
  <si>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</si>
  <si>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</si>
  <si>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</si>
  <si>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</si>
  <si>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</si>
  <si>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</si>
  <si>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</si>
  <si>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</si>
  <si>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</si>
  <si>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</si>
  <si>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</si>
  <si>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</si>
  <si>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</si>
  <si>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</si>
  <si>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</si>
  <si>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</si>
  <si>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</si>
  <si>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</si>
  <si>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</si>
  <si>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</si>
  <si>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</si>
  <si>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</si>
  <si>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</si>
  <si>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</si>
  <si>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</si>
  <si>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</si>
  <si>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</si>
  <si>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</si>
  <si>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</si>
  <si>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</si>
  <si>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</si>
  <si>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</si>
  <si>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</si>
  <si>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</si>
  <si>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</si>
  <si>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</si>
  <si>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</si>
  <si>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</si>
  <si>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</si>
  <si>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</si>
  <si>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</si>
  <si>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</si>
  <si>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</si>
  <si>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</si>
  <si>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</si>
  <si>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</si>
  <si>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</si>
  <si>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</si>
  <si>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</si>
  <si>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</si>
  <si>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</si>
  <si>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</si>
  <si>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</si>
  <si>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</si>
  <si>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Del af godkendt tillæg i PL2014 vedrørende omkostninger i 2014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</si>
  <si>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</si>
  <si>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</si>
  <si>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</si>
  <si>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</si>
  <si>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</si>
  <si>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</si>
  <si>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</si>
  <si>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</si>
  <si>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</si>
  <si>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</si>
  <si>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</si>
  <si>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Stik</t>
  </si>
  <si>
    <t>Strømpeforing Ø 200 mm &lt; Ledningsnet ≤ Ø 500 mm</t>
  </si>
  <si>
    <t>Strømpeforing Ø 500 mm &lt; Ledningsnet ≤ Ø 800 mm</t>
  </si>
  <si>
    <t>Indløb med riste, Mek/EL</t>
  </si>
  <si>
    <t>Pumpeinstallation Miljøklasse A (100-300 l/s) - Mek/EL</t>
  </si>
  <si>
    <t>2014</t>
  </si>
  <si>
    <t>75</t>
  </si>
  <si>
    <t>50</t>
  </si>
  <si>
    <t>20</t>
  </si>
  <si>
    <t>Ejendomsskatter</t>
  </si>
  <si>
    <t>Spildevandsafgift</t>
  </si>
  <si>
    <t>Jordbassin Klasse B</t>
  </si>
  <si>
    <t>2015</t>
  </si>
  <si>
    <t>Mindre renseanlæg &lt; 5.000 PE uden mulighed for opdeling</t>
  </si>
  <si>
    <t>40</t>
  </si>
  <si>
    <t>Pumpeinstallation Miljøklasse B (1.000-1.500 l/s) - Mek/EL</t>
  </si>
  <si>
    <t>Pumpeinstallation Miljøklasse B (1.000-1.500 l/s) - SRO</t>
  </si>
  <si>
    <t>10</t>
  </si>
  <si>
    <t>Ø 1200 mm &lt; Ledningsnet ≤ Ø 1600 mm</t>
  </si>
  <si>
    <t>5</t>
  </si>
  <si>
    <t>2016</t>
  </si>
  <si>
    <t>Hydraulisk model, reberegning af oversvømmelseskort og revurdering af bluespots</t>
  </si>
  <si>
    <t>Udvikling af GIS datasystemer</t>
  </si>
  <si>
    <t>Dokumenteret Spildevandssikkerhed (DSS)</t>
  </si>
  <si>
    <t>Energi- og Vandværkstedet</t>
  </si>
  <si>
    <t>Klimaunderstøttende tiltag</t>
  </si>
  <si>
    <t>HOFOR Spildevand Dragør AS</t>
  </si>
  <si>
    <t>S042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</si>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</sst>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>
      <selection activeCell="D20" sqref="D20:F20"/>
    </sheetView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7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Dragør AS</v>
      </c>
      <c r="B1" s="56"/>
      <c r="C1" s="56"/>
      <c r="D1" s="56"/>
      <c r="E1" s="56"/>
    </row>
    <row r="2" spans="1:5" x14ac:dyDescent="0.25">
      <c r="A2" s="222" t="str">
        <f>'1. Forside'!A2</f>
        <v>S042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219</v>
      </c>
      <c r="C7" s="51">
        <v>60000</v>
      </c>
      <c r="D7" s="191" t="s">
        <v>0</v>
      </c>
      <c r="E7" s="56"/>
    </row>
    <row r="8" spans="1:5" x14ac:dyDescent="0.25">
      <c r="A8" s="56"/>
      <c r="B8" s="213" t="s">
        <v>220</v>
      </c>
      <c r="C8" s="51">
        <v>45000</v>
      </c>
      <c r="D8" s="191" t="s">
        <v>0</v>
      </c>
      <c r="E8" s="56"/>
    </row>
    <row r="9" spans="1:5" x14ac:dyDescent="0.25">
      <c r="A9" s="56"/>
      <c r="B9" s="213" t="s">
        <v>221</v>
      </c>
      <c r="C9" s="51">
        <v>325000</v>
      </c>
      <c r="D9" s="191" t="s">
        <v>0</v>
      </c>
      <c r="E9" s="56"/>
    </row>
    <row r="10" spans="1:5" x14ac:dyDescent="0.25">
      <c r="A10" s="56"/>
      <c r="B10" s="54" t="s">
        <v>36</v>
      </c>
      <c r="C10" s="55">
        <f>SUM(C7:C9)</f>
        <v>430000</v>
      </c>
      <c r="D10" s="192" t="s">
        <v>0</v>
      </c>
      <c r="E10" s="56"/>
    </row>
    <row r="11" spans="1:5" x14ac:dyDescent="0.25">
      <c r="A11" s="56"/>
      <c r="B11" s="56"/>
      <c r="C11" s="183"/>
      <c r="D11" s="56"/>
      <c r="E11" s="56"/>
    </row>
    <row r="12" spans="1:5" x14ac:dyDescent="0.25">
      <c r="A12" s="56"/>
      <c r="B12" s="56"/>
      <c r="C12" s="183"/>
      <c r="D12" s="56"/>
      <c r="E12" s="56"/>
    </row>
    <row r="13" spans="1:5" ht="27.2" customHeight="1" x14ac:dyDescent="0.25">
      <c r="A13" s="56"/>
      <c r="B13" s="20" t="s">
        <v>154</v>
      </c>
      <c r="C13" s="193"/>
      <c r="D13" s="190"/>
      <c r="E13" s="56"/>
    </row>
    <row r="14" spans="1:5" ht="16.7" customHeight="1" x14ac:dyDescent="0.25">
      <c r="A14" s="56"/>
      <c r="B14" s="108" t="s">
        <v>155</v>
      </c>
      <c r="C14" s="19">
        <v>45904</v>
      </c>
      <c r="D14" s="153" t="s">
        <v>0</v>
      </c>
      <c r="E14" s="56"/>
    </row>
    <row r="15" spans="1:5" ht="16.7" customHeight="1" x14ac:dyDescent="0.25">
      <c r="A15" s="56"/>
      <c r="B15" s="108" t="s">
        <v>156</v>
      </c>
      <c r="C15" s="40">
        <v>105000</v>
      </c>
      <c r="D15" s="153" t="s">
        <v>0</v>
      </c>
      <c r="E15" s="56"/>
    </row>
    <row r="16" spans="1:5" x14ac:dyDescent="0.25">
      <c r="A16" s="56"/>
      <c r="B16" s="28" t="s">
        <v>157</v>
      </c>
      <c r="C16" s="55">
        <f>C14-C15</f>
        <v>-59096</v>
      </c>
      <c r="D16" s="155" t="s">
        <v>0</v>
      </c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hidden="1" x14ac:dyDescent="0.25">
      <c r="B20" s="195"/>
      <c r="E20" s="196"/>
    </row>
    <row r="21" spans="1:5" ht="15.75" hidden="1" x14ac:dyDescent="0.25">
      <c r="B21" s="196"/>
      <c r="C21" s="196"/>
    </row>
    <row r="22" spans="1:5" ht="15.75" hidden="1" x14ac:dyDescent="0.25">
      <c r="B22" s="196"/>
      <c r="E22" s="196"/>
    </row>
    <row r="23" spans="1:5" ht="15.75" hidden="1" x14ac:dyDescent="0.25">
      <c r="B23" s="196"/>
      <c r="D23" s="196"/>
    </row>
    <row r="24" spans="1:5" ht="15.75" hidden="1" x14ac:dyDescent="0.25">
      <c r="B24" s="196"/>
      <c r="C24" s="196"/>
    </row>
    <row r="25" spans="1:5" ht="15.75" hidden="1" x14ac:dyDescent="0.25">
      <c r="B25" s="196"/>
      <c r="C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5"/>
      <c r="C29" s="195"/>
    </row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5"/>
    </row>
    <row r="65" spans="1:5" hidden="1" x14ac:dyDescent="0.25"/>
    <row r="66" spans="1:5" hidden="1" x14ac:dyDescent="0.25"/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/>
    <row r="75" spans="1:5" hidden="1" x14ac:dyDescent="0.25"/>
    <row r="76" spans="1:5" hidden="1" x14ac:dyDescent="0.25"/>
    <row r="77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Dragør AS</v>
      </c>
      <c r="B1" s="26"/>
      <c r="C1" s="26"/>
      <c r="D1" s="26"/>
      <c r="E1" s="26"/>
    </row>
    <row r="2" spans="1:5" x14ac:dyDescent="0.25">
      <c r="A2" s="223" t="str">
        <f>'1. Forside'!A2</f>
        <v>S042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Dragør AS</v>
      </c>
      <c r="B1" s="26"/>
      <c r="C1" s="26"/>
      <c r="D1" s="26"/>
      <c r="E1" s="26"/>
    </row>
    <row r="2" spans="1:5" x14ac:dyDescent="0.25">
      <c r="A2" s="223" t="str">
        <f>'1. Forside'!A2</f>
        <v>S042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897576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9010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888566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828507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768000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60507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Dragør AS</v>
      </c>
      <c r="B1" s="26"/>
      <c r="C1" s="26"/>
      <c r="D1" s="26"/>
      <c r="E1" s="26"/>
    </row>
    <row r="2" spans="1:5" x14ac:dyDescent="0.25">
      <c r="A2" s="223" t="str">
        <f>'1. Forside'!A2</f>
        <v>S042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3287973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1597089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1690884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338176.8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Dragør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S042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25109920.057457753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10872878.21618567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994196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368380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513147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12748601.21618567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533625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533625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-2679924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-5265923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-18778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-7964625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5317601.2161856703</v>
      </c>
      <c r="D27" s="79" t="s">
        <v>0</v>
      </c>
      <c r="E27" s="10">
        <f>IF(C27&lt;0,0,-C27)</f>
        <v>-5317601.2161856703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/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18002592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18002592</v>
      </c>
      <c r="D36" s="79" t="s">
        <v>0</v>
      </c>
      <c r="E36" s="10">
        <f>-C36</f>
        <v>-18002592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1789726.8412720822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Dragør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154001</v>
      </c>
      <c r="F7" s="224" t="s">
        <v>0</v>
      </c>
      <c r="G7" s="225">
        <v>638144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154001</v>
      </c>
      <c r="F11" s="228" t="s">
        <v>0</v>
      </c>
      <c r="G11" s="55">
        <f>E11+G7-G8-G9</f>
        <v>792145</v>
      </c>
      <c r="H11" s="228" t="s">
        <v>0</v>
      </c>
      <c r="I11" s="55">
        <f>G11+I7-I8-I9</f>
        <v>792145</v>
      </c>
      <c r="J11" s="228" t="s">
        <v>0</v>
      </c>
      <c r="K11" s="55">
        <f>K7-K8-K9+K10+I11</f>
        <v>792145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>
      <selection activeCell="E38" sqref="E38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Dragør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S042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8244301.9705863567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-31328.347488228155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-265260.41590361606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7947713.2071945127</v>
      </c>
      <c r="D13" s="79" t="s">
        <v>0</v>
      </c>
      <c r="E13" s="6">
        <f>C13</f>
        <v>7947713.2071945127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10304288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224</v>
      </c>
      <c r="C16" s="14">
        <f>'6. Gennemførte investeringer'!F16</f>
        <v>1389483.9359666666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-457237.17339999997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investeringer'!F22</f>
        <v>509218.9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11745753.662566667</v>
      </c>
      <c r="D19" s="79" t="s">
        <v>0</v>
      </c>
      <c r="E19" s="8">
        <f>C19</f>
        <v>11745753.662566667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543558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190</v>
      </c>
      <c r="C22" s="14">
        <f>'9. 1-1 omkostninger'!C16</f>
        <v>32000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-556076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servicemål'!C10</f>
        <v>430000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servicemål'!C16</f>
        <v>-59096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191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192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193</v>
      </c>
      <c r="C28" s="14">
        <f>'12. Nettofinansielle poster'!C9</f>
        <v>888566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60507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1339459</v>
      </c>
      <c r="D30" s="79" t="s">
        <v>0</v>
      </c>
      <c r="E30" s="6">
        <f>C30</f>
        <v>1339459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338176.8</v>
      </c>
      <c r="D32" s="79" t="s">
        <v>0</v>
      </c>
      <c r="E32" s="10">
        <f>C32</f>
        <v>338176.8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195</v>
      </c>
      <c r="C34" s="9">
        <f>'14. Kontrol med indtægtsrammen'!E37</f>
        <v>1789726.8412720822</v>
      </c>
      <c r="D34" s="79" t="s">
        <v>0</v>
      </c>
      <c r="E34" s="12">
        <f>C34</f>
        <v>1789726.8412720822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23160829.511033263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629352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36.801073979320414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Dragør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S042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8642446.2561863568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8642446.2561863568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455333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57188.714399999997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-398144.2856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8244301.9705863567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184</v>
      </c>
      <c r="C25" s="19">
        <v>397826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185</v>
      </c>
      <c r="C26" s="19">
        <v>397826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186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8244301.9705863567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187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-31328.347488228155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Dragør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S042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6107378.8998103738</v>
      </c>
      <c r="D7" s="153" t="s">
        <v>0</v>
      </c>
      <c r="E7" s="26"/>
    </row>
    <row r="8" spans="1:5" ht="14.1" customHeight="1" x14ac:dyDescent="0.25">
      <c r="A8" s="26"/>
      <c r="B8" s="22" t="s">
        <v>188</v>
      </c>
      <c r="C8" s="40">
        <f>'3. Driftsomkostninger'!C31+'3. Driftsomkostninger'!C33</f>
        <v>8212973.6230981285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8244301.9705863567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189</v>
      </c>
      <c r="C19" s="218">
        <v>1061041.6636144642</v>
      </c>
      <c r="D19" s="153" t="s">
        <v>0</v>
      </c>
      <c r="E19" s="26"/>
    </row>
    <row r="20" spans="1:5" ht="14.1" customHeight="1" x14ac:dyDescent="0.25">
      <c r="A20" s="26"/>
      <c r="B20" s="28" t="s">
        <v>194</v>
      </c>
      <c r="C20" s="27">
        <v>265260.41590361606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Dragør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S042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358162587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10304288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10304288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03"/>
  <sheetViews>
    <sheetView view="pageLayout" zoomScaleNormal="90" workbookViewId="0">
      <selection activeCell="F105" sqref="F105"/>
    </sheetView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Dragør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S042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201</v>
      </c>
      <c r="D8" s="31" t="s">
        <v>202</v>
      </c>
      <c r="E8" s="32">
        <v>285249.48</v>
      </c>
      <c r="F8" s="34">
        <f t="shared" ref="F8" si="0">E8/D8</f>
        <v>3803.3263999999999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201</v>
      </c>
      <c r="D9" s="31" t="s">
        <v>203</v>
      </c>
      <c r="E9" s="32">
        <v>2044370.02</v>
      </c>
      <c r="F9" s="34">
        <f t="shared" ref="F9:F13" si="1">E9/D9</f>
        <v>40887.400399999999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201</v>
      </c>
      <c r="D10" s="31" t="s">
        <v>203</v>
      </c>
      <c r="E10" s="32">
        <v>1853745.5</v>
      </c>
      <c r="F10" s="34">
        <f t="shared" si="1"/>
        <v>37074.910000000003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201</v>
      </c>
      <c r="D11" s="31" t="s">
        <v>204</v>
      </c>
      <c r="E11" s="32">
        <v>68115.360000000001</v>
      </c>
      <c r="F11" s="34">
        <f t="shared" si="1"/>
        <v>3405.768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201</v>
      </c>
      <c r="D12" s="31" t="s">
        <v>204</v>
      </c>
      <c r="E12" s="32">
        <v>312507.67</v>
      </c>
      <c r="F12" s="34">
        <f t="shared" si="1"/>
        <v>15625.3835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201</v>
      </c>
      <c r="D13" s="31" t="s">
        <v>204</v>
      </c>
      <c r="E13" s="32">
        <v>95032.5</v>
      </c>
      <c r="F13" s="34">
        <f t="shared" si="1"/>
        <v>4751.625</v>
      </c>
      <c r="G13" s="35" t="s">
        <v>0</v>
      </c>
      <c r="H13" s="26"/>
    </row>
    <row r="14" spans="1:8" s="150" customFormat="1" x14ac:dyDescent="0.25">
      <c r="A14" s="26"/>
      <c r="B14" s="23" t="s">
        <v>72</v>
      </c>
      <c r="C14" s="160"/>
      <c r="D14" s="160"/>
      <c r="E14" s="160"/>
      <c r="F14" s="36">
        <f>SUM(F8:F13)</f>
        <v>105548.4133</v>
      </c>
      <c r="G14" s="37" t="s">
        <v>0</v>
      </c>
      <c r="H14" s="26"/>
    </row>
    <row r="15" spans="1:8" s="150" customFormat="1" x14ac:dyDescent="0.25">
      <c r="A15" s="26"/>
      <c r="B15" s="107" t="s">
        <v>139</v>
      </c>
      <c r="C15" s="161"/>
      <c r="D15" s="161"/>
      <c r="E15" s="161"/>
      <c r="F15" s="66">
        <v>1283935.5226666667</v>
      </c>
      <c r="G15" s="37" t="s">
        <v>0</v>
      </c>
      <c r="H15" s="26"/>
    </row>
    <row r="16" spans="1:8" s="150" customFormat="1" x14ac:dyDescent="0.25">
      <c r="A16" s="26"/>
      <c r="B16" s="39" t="s">
        <v>69</v>
      </c>
      <c r="C16" s="162"/>
      <c r="D16" s="162"/>
      <c r="E16" s="163"/>
      <c r="F16" s="38">
        <f>F14+F15</f>
        <v>1389483.9359666666</v>
      </c>
      <c r="G16" s="38" t="s">
        <v>0</v>
      </c>
      <c r="H16" s="26"/>
    </row>
    <row r="17" spans="1:8" s="150" customFormat="1" x14ac:dyDescent="0.25">
      <c r="A17" s="26"/>
      <c r="B17" s="26"/>
      <c r="C17" s="26"/>
      <c r="D17" s="26"/>
      <c r="E17" s="26"/>
      <c r="F17" s="26"/>
      <c r="G17" s="26"/>
      <c r="H17" s="26"/>
    </row>
    <row r="18" spans="1:8" s="150" customFormat="1" x14ac:dyDescent="0.25">
      <c r="A18" s="26"/>
      <c r="B18" s="26"/>
      <c r="C18" s="26"/>
      <c r="D18" s="26"/>
      <c r="E18" s="26"/>
      <c r="F18" s="26"/>
      <c r="G18" s="26"/>
      <c r="H18" s="26"/>
    </row>
    <row r="19" spans="1:8" s="150" customFormat="1" x14ac:dyDescent="0.25">
      <c r="A19" s="26"/>
      <c r="B19" s="26"/>
      <c r="C19" s="26"/>
      <c r="D19" s="26"/>
      <c r="E19" s="26"/>
      <c r="F19" s="26"/>
      <c r="G19" s="26"/>
      <c r="H19" s="26"/>
    </row>
    <row r="20" spans="1:8" s="150" customFormat="1" hidden="1" x14ac:dyDescent="0.25"/>
    <row r="21" spans="1:8" s="150" customFormat="1" hidden="1" x14ac:dyDescent="0.25"/>
    <row r="22" spans="1:8" s="150" customFormat="1" hidden="1" x14ac:dyDescent="0.25"/>
    <row r="23" spans="1:8" s="150" customFormat="1" ht="14.45" hidden="1" customHeight="1" x14ac:dyDescent="0.25"/>
    <row r="24" spans="1:8" s="150" customFormat="1" ht="14.45" hidden="1" customHeight="1" x14ac:dyDescent="0.25"/>
    <row r="25" spans="1:8" s="150" customFormat="1" ht="15" hidden="1" customHeight="1" x14ac:dyDescent="0.25"/>
    <row r="26" spans="1:8" s="150" customFormat="1" ht="15" hidden="1" customHeight="1" x14ac:dyDescent="0.25"/>
    <row r="27" spans="1:8" s="150" customFormat="1" ht="15" hidden="1" customHeight="1" x14ac:dyDescent="0.25"/>
    <row r="28" spans="1:8" s="150" customFormat="1" ht="15" hidden="1" customHeight="1" x14ac:dyDescent="0.25"/>
    <row r="29" spans="1:8" s="150" customFormat="1" ht="15" hidden="1" customHeight="1" x14ac:dyDescent="0.25"/>
    <row r="30" spans="1:8" s="150" customFormat="1" hidden="1" x14ac:dyDescent="0.25"/>
    <row r="31" spans="1:8" s="150" customFormat="1" hidden="1" x14ac:dyDescent="0.25"/>
    <row r="32" spans="1:8" s="150" customFormat="1" hidden="1" x14ac:dyDescent="0.25"/>
    <row r="33" s="150" customFormat="1" hidden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>
      <selection activeCell="C9" sqref="C9"/>
    </sheetView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Dragør AS</v>
      </c>
      <c r="B1" s="164"/>
      <c r="C1" s="164"/>
      <c r="D1" s="164"/>
      <c r="E1" s="164"/>
    </row>
    <row r="2" spans="1:5" x14ac:dyDescent="0.25">
      <c r="A2" s="1" t="str">
        <f>'1. Forside'!A2</f>
        <v>S042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334167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334167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investeringer'!F14</f>
        <v>105548.4133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-457237.17339999997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7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Dragør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S042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207</v>
      </c>
      <c r="C8" s="30" t="s">
        <v>208</v>
      </c>
      <c r="D8" s="31" t="s">
        <v>203</v>
      </c>
      <c r="E8" s="32">
        <v>1800000</v>
      </c>
      <c r="F8" s="45">
        <f>E8/D8</f>
        <v>36000</v>
      </c>
      <c r="G8" s="35" t="s">
        <v>0</v>
      </c>
      <c r="H8" s="26"/>
    </row>
    <row r="9" spans="1:8" s="150" customFormat="1" x14ac:dyDescent="0.25">
      <c r="A9" s="26"/>
      <c r="B9" s="29" t="s">
        <v>209</v>
      </c>
      <c r="C9" s="30" t="s">
        <v>208</v>
      </c>
      <c r="D9" s="31" t="s">
        <v>210</v>
      </c>
      <c r="E9" s="32">
        <v>1125000</v>
      </c>
      <c r="F9" s="45">
        <f t="shared" ref="F9:F19" si="0">E9/D9</f>
        <v>28125</v>
      </c>
      <c r="G9" s="35" t="s">
        <v>0</v>
      </c>
      <c r="H9" s="26"/>
    </row>
    <row r="10" spans="1:8" s="150" customFormat="1" x14ac:dyDescent="0.25">
      <c r="A10" s="26"/>
      <c r="B10" s="29" t="s">
        <v>211</v>
      </c>
      <c r="C10" s="30" t="s">
        <v>208</v>
      </c>
      <c r="D10" s="31" t="s">
        <v>204</v>
      </c>
      <c r="E10" s="32">
        <v>2286000</v>
      </c>
      <c r="F10" s="45">
        <f t="shared" si="0"/>
        <v>114300</v>
      </c>
      <c r="G10" s="35" t="s">
        <v>0</v>
      </c>
      <c r="H10" s="26"/>
    </row>
    <row r="11" spans="1:8" s="150" customFormat="1" x14ac:dyDescent="0.25">
      <c r="A11" s="26"/>
      <c r="B11" s="29" t="s">
        <v>212</v>
      </c>
      <c r="C11" s="30" t="s">
        <v>208</v>
      </c>
      <c r="D11" s="31" t="s">
        <v>213</v>
      </c>
      <c r="E11" s="32">
        <v>39535</v>
      </c>
      <c r="F11" s="45">
        <f t="shared" si="0"/>
        <v>3953.5</v>
      </c>
      <c r="G11" s="35" t="s">
        <v>0</v>
      </c>
      <c r="H11" s="26"/>
    </row>
    <row r="12" spans="1:8" s="150" customFormat="1" x14ac:dyDescent="0.25">
      <c r="A12" s="26"/>
      <c r="B12" s="29" t="s">
        <v>196</v>
      </c>
      <c r="C12" s="30" t="s">
        <v>208</v>
      </c>
      <c r="D12" s="31" t="s">
        <v>202</v>
      </c>
      <c r="E12" s="32">
        <v>180000</v>
      </c>
      <c r="F12" s="45">
        <f t="shared" si="0"/>
        <v>2400</v>
      </c>
      <c r="G12" s="35" t="s">
        <v>0</v>
      </c>
      <c r="H12" s="26"/>
    </row>
    <row r="13" spans="1:8" s="150" customFormat="1" x14ac:dyDescent="0.25">
      <c r="A13" s="26"/>
      <c r="B13" s="29" t="s">
        <v>214</v>
      </c>
      <c r="C13" s="30" t="s">
        <v>208</v>
      </c>
      <c r="D13" s="31" t="s">
        <v>202</v>
      </c>
      <c r="E13" s="32">
        <v>8553780</v>
      </c>
      <c r="F13" s="45">
        <f t="shared" si="0"/>
        <v>114050.4</v>
      </c>
      <c r="G13" s="35" t="s">
        <v>0</v>
      </c>
      <c r="H13" s="26"/>
    </row>
    <row r="14" spans="1:8" s="150" customFormat="1" ht="26.25" x14ac:dyDescent="0.25">
      <c r="A14" s="26"/>
      <c r="B14" s="29" t="s">
        <v>217</v>
      </c>
      <c r="C14" s="30" t="s">
        <v>208</v>
      </c>
      <c r="D14" s="31" t="s">
        <v>215</v>
      </c>
      <c r="E14" s="32">
        <v>540000</v>
      </c>
      <c r="F14" s="45">
        <f t="shared" si="0"/>
        <v>108000</v>
      </c>
      <c r="G14" s="35" t="s">
        <v>0</v>
      </c>
      <c r="H14" s="26"/>
    </row>
    <row r="15" spans="1:8" s="150" customFormat="1" x14ac:dyDescent="0.25">
      <c r="A15" s="26"/>
      <c r="B15" s="29" t="s">
        <v>218</v>
      </c>
      <c r="C15" s="30" t="s">
        <v>208</v>
      </c>
      <c r="D15" s="31" t="s">
        <v>215</v>
      </c>
      <c r="E15" s="32">
        <v>110700</v>
      </c>
      <c r="F15" s="45">
        <f t="shared" si="0"/>
        <v>22140</v>
      </c>
      <c r="G15" s="35" t="s">
        <v>0</v>
      </c>
      <c r="H15" s="26"/>
    </row>
    <row r="16" spans="1:8" s="150" customFormat="1" x14ac:dyDescent="0.25">
      <c r="A16" s="26"/>
      <c r="B16" s="29" t="s">
        <v>211</v>
      </c>
      <c r="C16" s="30" t="s">
        <v>216</v>
      </c>
      <c r="D16" s="31" t="s">
        <v>204</v>
      </c>
      <c r="E16" s="32">
        <v>412500</v>
      </c>
      <c r="F16" s="45">
        <f t="shared" si="0"/>
        <v>20625</v>
      </c>
      <c r="G16" s="35" t="s">
        <v>0</v>
      </c>
      <c r="H16" s="26"/>
    </row>
    <row r="17" spans="1:8" s="150" customFormat="1" x14ac:dyDescent="0.25">
      <c r="A17" s="26"/>
      <c r="B17" s="29" t="s">
        <v>196</v>
      </c>
      <c r="C17" s="30" t="s">
        <v>216</v>
      </c>
      <c r="D17" s="31" t="s">
        <v>202</v>
      </c>
      <c r="E17" s="32">
        <v>75000</v>
      </c>
      <c r="F17" s="45">
        <f t="shared" si="0"/>
        <v>1000</v>
      </c>
      <c r="G17" s="35" t="s">
        <v>0</v>
      </c>
      <c r="H17" s="26"/>
    </row>
    <row r="18" spans="1:8" s="150" customFormat="1" x14ac:dyDescent="0.25">
      <c r="A18" s="26"/>
      <c r="B18" s="29" t="s">
        <v>214</v>
      </c>
      <c r="C18" s="30" t="s">
        <v>216</v>
      </c>
      <c r="D18" s="31" t="s">
        <v>202</v>
      </c>
      <c r="E18" s="32">
        <v>3975000</v>
      </c>
      <c r="F18" s="45">
        <f t="shared" si="0"/>
        <v>53000</v>
      </c>
      <c r="G18" s="35" t="s">
        <v>0</v>
      </c>
      <c r="H18" s="26"/>
    </row>
    <row r="19" spans="1:8" s="150" customFormat="1" x14ac:dyDescent="0.25">
      <c r="A19" s="26"/>
      <c r="B19" s="29" t="s">
        <v>209</v>
      </c>
      <c r="C19" s="30" t="s">
        <v>216</v>
      </c>
      <c r="D19" s="31" t="s">
        <v>210</v>
      </c>
      <c r="E19" s="32">
        <v>225000</v>
      </c>
      <c r="F19" s="45">
        <f t="shared" si="0"/>
        <v>5625</v>
      </c>
      <c r="G19" s="35" t="s">
        <v>0</v>
      </c>
      <c r="H19" s="26"/>
    </row>
    <row r="20" spans="1:8" s="150" customFormat="1" x14ac:dyDescent="0.25">
      <c r="A20" s="26"/>
      <c r="B20" s="109" t="s">
        <v>73</v>
      </c>
      <c r="C20" s="167"/>
      <c r="D20" s="168"/>
      <c r="E20" s="169"/>
      <c r="F20" s="46">
        <f>SUMIF(C8:C19,"2015",F8:F19)</f>
        <v>428968.9</v>
      </c>
      <c r="G20" s="47" t="s">
        <v>0</v>
      </c>
      <c r="H20" s="26"/>
    </row>
    <row r="21" spans="1:8" s="150" customFormat="1" x14ac:dyDescent="0.25">
      <c r="A21" s="26"/>
      <c r="B21" s="107" t="s">
        <v>137</v>
      </c>
      <c r="C21" s="170"/>
      <c r="D21" s="171"/>
      <c r="E21" s="172"/>
      <c r="F21" s="46">
        <f>SUMIF(C8:C19,"2016",F8:F19)</f>
        <v>80250</v>
      </c>
      <c r="G21" s="47" t="s">
        <v>0</v>
      </c>
      <c r="H21" s="26"/>
    </row>
    <row r="22" spans="1:8" s="150" customFormat="1" x14ac:dyDescent="0.25">
      <c r="A22" s="26"/>
      <c r="B22" s="50" t="s">
        <v>36</v>
      </c>
      <c r="C22" s="173"/>
      <c r="D22" s="174"/>
      <c r="E22" s="174"/>
      <c r="F22" s="48">
        <f>F20+F21</f>
        <v>509218.9</v>
      </c>
      <c r="G22" s="49" t="s">
        <v>0</v>
      </c>
      <c r="H22" s="26"/>
    </row>
    <row r="23" spans="1:8" s="150" customFormat="1" x14ac:dyDescent="0.25">
      <c r="A23" s="26"/>
      <c r="B23" s="26"/>
      <c r="C23" s="166"/>
      <c r="D23" s="26"/>
      <c r="E23" s="26"/>
      <c r="F23" s="26"/>
      <c r="G23" s="26"/>
      <c r="H23" s="26"/>
    </row>
    <row r="24" spans="1:8" s="150" customFormat="1" x14ac:dyDescent="0.25">
      <c r="A24" s="26"/>
      <c r="B24" s="26"/>
      <c r="C24" s="166"/>
      <c r="D24" s="26"/>
      <c r="E24" s="26"/>
      <c r="F24" s="26"/>
      <c r="G24" s="26"/>
      <c r="H24" s="26"/>
    </row>
    <row r="25" spans="1:8" s="150" customFormat="1" x14ac:dyDescent="0.25">
      <c r="A25" s="26"/>
      <c r="B25" s="26"/>
      <c r="C25" s="166"/>
      <c r="D25" s="26"/>
      <c r="E25" s="26"/>
      <c r="F25" s="175"/>
      <c r="G25" s="175"/>
      <c r="H25" s="2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t="12" hidden="1" customHeight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Dragør AS</v>
      </c>
      <c r="B1" s="56"/>
      <c r="C1" s="56"/>
      <c r="D1" s="178"/>
      <c r="E1" s="56"/>
    </row>
    <row r="2" spans="1:5" x14ac:dyDescent="0.25">
      <c r="A2" s="222" t="str">
        <f>'1. Forside'!A2</f>
        <v>S042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205</v>
      </c>
      <c r="C8" s="51">
        <v>210558</v>
      </c>
      <c r="D8" s="182" t="s">
        <v>0</v>
      </c>
      <c r="E8" s="56"/>
    </row>
    <row r="9" spans="1:5" x14ac:dyDescent="0.25">
      <c r="A9" s="56"/>
      <c r="B9" s="207" t="s">
        <v>206</v>
      </c>
      <c r="C9" s="51">
        <v>300000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543558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6" t="s">
        <v>148</v>
      </c>
      <c r="C13" s="267"/>
      <c r="D13" s="268"/>
      <c r="E13" s="56"/>
    </row>
    <row r="14" spans="1:5" x14ac:dyDescent="0.25">
      <c r="A14" s="56"/>
      <c r="B14" s="53" t="s">
        <v>71</v>
      </c>
      <c r="C14" s="51">
        <v>20000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12000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32000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69" t="s">
        <v>149</v>
      </c>
      <c r="C19" s="270"/>
      <c r="D19" s="271"/>
      <c r="E19" s="56"/>
    </row>
    <row r="20" spans="1:5" x14ac:dyDescent="0.25">
      <c r="A20" s="56"/>
      <c r="B20" s="108" t="s">
        <v>150</v>
      </c>
      <c r="C20" s="19">
        <v>481924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1038000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-556076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Christina Cramer Calonius Hoffgaard</cp:lastModifiedBy>
  <cp:lastPrinted>2015-08-11T12:42:54Z</cp:lastPrinted>
  <dcterms:created xsi:type="dcterms:W3CDTF">2014-01-17T08:54:17Z</dcterms:created>
  <dcterms:modified xsi:type="dcterms:W3CDTF">2016-03-10T12:34:13Z</dcterms:modified>
</cp:coreProperties>
</file>