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585" windowWidth="20535" windowHeight="11760" tabRatio="820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C10" i="4" l="1"/>
  <c r="F9" i="7" l="1"/>
  <c r="F10" i="7"/>
  <c r="F11" i="7"/>
  <c r="F12" i="7"/>
  <c r="F13" i="7"/>
  <c r="F14" i="7"/>
  <c r="F15" i="7"/>
  <c r="F16" i="7"/>
  <c r="F17" i="7"/>
  <c r="F18" i="7"/>
  <c r="F19" i="7"/>
  <c r="F20" i="7"/>
  <c r="F21" i="7"/>
  <c r="F9" i="2" l="1"/>
  <c r="F10" i="2"/>
  <c r="F11" i="2"/>
  <c r="F12" i="2"/>
  <c r="F13" i="2"/>
  <c r="F14" i="2"/>
  <c r="F15" i="2"/>
  <c r="F16" i="2"/>
  <c r="F17" i="2"/>
  <c r="C24" i="8" l="1"/>
  <c r="E31" i="19" l="1"/>
  <c r="C36" i="19" l="1"/>
  <c r="E36" i="19" s="1"/>
  <c r="F23" i="7" l="1"/>
  <c r="C26" i="19" l="1"/>
  <c r="C17" i="19"/>
  <c r="A2" i="16" l="1"/>
  <c r="A2" i="15"/>
  <c r="C12" i="8" s="1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A2" i="8"/>
  <c r="A2" i="4"/>
  <c r="C27" i="16"/>
  <c r="C9" i="9" l="1"/>
  <c r="C15" i="8" s="1"/>
  <c r="E29" i="19"/>
  <c r="C13" i="15"/>
  <c r="C15" i="15" s="1"/>
  <c r="C11" i="8" s="1"/>
  <c r="C21" i="16"/>
  <c r="C8" i="8" s="1"/>
  <c r="C9" i="11"/>
  <c r="C28" i="8" s="1"/>
  <c r="C9" i="16" l="1"/>
  <c r="C11" i="17"/>
  <c r="K10" i="17" s="1"/>
  <c r="C15" i="16"/>
  <c r="C13" i="19"/>
  <c r="C27" i="19" s="1"/>
  <c r="C33" i="16"/>
  <c r="C9" i="8" s="1"/>
  <c r="C7" i="8"/>
  <c r="E27" i="19" l="1"/>
  <c r="E37" i="19" s="1"/>
  <c r="C34" i="8" s="1"/>
  <c r="E34" i="8" s="1"/>
  <c r="C16" i="16"/>
  <c r="E11" i="17"/>
  <c r="G11" i="17" s="1"/>
  <c r="I11" i="17" s="1"/>
  <c r="K11" i="17" s="1"/>
  <c r="C8" i="15"/>
  <c r="C9" i="12" l="1"/>
  <c r="C11" i="12" s="1"/>
  <c r="C32" i="8" s="1"/>
  <c r="E32" i="8" s="1"/>
  <c r="C9" i="13" l="1"/>
  <c r="C26" i="8" s="1"/>
  <c r="F8" i="2" l="1"/>
  <c r="F8" i="7"/>
  <c r="F22" i="7" s="1"/>
  <c r="F18" i="2" l="1"/>
  <c r="C9" i="10" s="1"/>
  <c r="C15" i="11" l="1"/>
  <c r="C29" i="8" s="1"/>
  <c r="C15" i="13"/>
  <c r="C27" i="8" s="1"/>
  <c r="C16" i="4"/>
  <c r="C25" i="8" s="1"/>
  <c r="C22" i="3"/>
  <c r="C23" i="8" s="1"/>
  <c r="F24" i="7"/>
  <c r="C18" i="8" s="1"/>
  <c r="C16" i="3"/>
  <c r="C22" i="8" s="1"/>
  <c r="C10" i="3"/>
  <c r="C21" i="8" s="1"/>
  <c r="C10" i="10"/>
  <c r="C17" i="8" s="1"/>
  <c r="F20" i="2"/>
  <c r="C16" i="8" s="1"/>
  <c r="C19" i="8" l="1"/>
  <c r="E19" i="8" s="1"/>
  <c r="C30" i="8"/>
  <c r="E30" i="8" s="1"/>
  <c r="A1" i="8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<sst xmlns="http://schemas.openxmlformats.org/spreadsheetml/2006/main" count="470" uniqueCount="227">
  <si>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</si>
  <si>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</si>
  <si>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</si>
  <si>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</si>
  <si>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</si>
  <si>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</si>
  <si>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</si>
  <si>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</si>
  <si>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</si>
  <si>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</si>
  <si>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</si>
  <si>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</si>
  <si>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</si>
  <si>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</si>
  <si>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</si>
  <si>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</si>
  <si>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</si>
  <si>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</si>
  <si>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</si>
  <si>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</si>
  <si>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</si>
  <si>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</si>
  <si>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</si>
  <si>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</si>
  <si>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</si>
  <si>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</si>
  <si>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</si>
  <si>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</si>
  <si>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</si>
  <si>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</si>
  <si>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</si>
  <si>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</si>
  <si>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</si>
  <si>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</si>
  <si>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</si>
  <si>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</si>
  <si>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</si>
  <si>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</si>
  <si>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</si>
  <si>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</si>
  <si>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</si>
  <si>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</si>
  <si>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</si>
  <si>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</si>
  <si>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</si>
  <si>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</si>
  <si>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</si>
  <si>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</si>
  <si>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</si>
  <si>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</si>
  <si>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</si>
  <si>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</si>
  <si>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</si>
  <si>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</si>
  <si>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</si>
  <si>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</si>
  <si>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</si>
  <si>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</si>
  <si>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</si>
  <si>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</si>
  <si>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</si>
  <si>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</si>
  <si>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</si>
  <si>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</si>
  <si>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</si>
  <si>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</si>
  <si>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</si>
  <si>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</si>
  <si>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</si>
  <si>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</si>
  <si>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</si>
  <si>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</si>
  <si>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</si>
  <si>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</si>
  <si>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</si>
  <si>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</si>
  <si>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</si>
  <si>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</si>
  <si>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</si>
  <si>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</si>
  <si>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</si>
  <si>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</si>
  <si>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</si>
  <si>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</si>
  <si>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</si>
  <si>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</si>
  <si>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</si>
  <si>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</si>
  <si>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</si>
  <si>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</si>
  <si>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</si>
  <si>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</si>
  <si>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</si>
  <si>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</si>
  <si>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</si>
  <si>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</si>
  <si>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</si>
  <si>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</si>
  <si>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</si>
  <si>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</si>
  <si>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</si>
  <si>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</si>
  <si>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</si>
  <si>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</si>
  <si>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</si>
  <si>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</si>
  <si>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</si>
  <si>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</si>
  <si>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</si>
  <si>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</si>
  <si>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</si>
  <si>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</si>
  <si>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</si>
  <si>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</si>
  <si>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</si>
  <si>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</si>
  <si>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</si>
  <si>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</si>
  <si>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</si>
  <si>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</si>
  <si>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</si>
  <si>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</si>
  <si>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</si>
  <si>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</si>
  <si>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</si>
  <si>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</si>
  <si>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</si>
  <si>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</si>
  <si>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</si>
  <si>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</si>
  <si>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</si>
  <si>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</si>
  <si>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</si>
  <si>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</si>
  <si>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</si>
  <si>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</si>
  <si>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</si>
  <si>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</si>
  <si>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</si>
  <si>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</si>
  <si>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</si>
  <si>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</si>
  <si>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</si>
  <si>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</si>
  <si>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</si>
  <si>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</si>
  <si>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</si>
  <si>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</si>
  <si>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</si>
  <si>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</si>
  <si>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</si>
  <si>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</si>
  <si>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</si>
  <si>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</si>
  <si>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</si>
  <si>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</si>
  <si>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</si>
  <si>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</si>
  <si>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</si>
  <si>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</si>
  <si>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</si>
  <si>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</si>
  <si>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</si>
  <si>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</si>
  <si>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</si>
  <si>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</si>
  <si>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</si>
  <si>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</si>
  <si>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</si>
  <si>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</si>
  <si>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</si>
  <si>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</si>
  <si>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</si>
  <si>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</si>
  <si>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</si>
  <si>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</si>
  <si>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</si>
  <si>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</si>
  <si>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</si>
  <si>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</si>
  <si>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</si>
  <si>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</si>
  <si>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</si>
  <si>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</si>
  <si>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</si>
  <si>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</si>
  <si>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</si>
  <si>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</si>
  <si>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</si>
  <si>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</si>
  <si>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</si>
  <si>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</si>
  <si>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</si>
  <si>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</si>
  <si>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</si>
  <si>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Jordbassin Klasse B</t>
  </si>
  <si>
    <t xml:space="preserve">Ø 200 mm &lt; Ledningsnet ≤ Ø 500 mm </t>
  </si>
  <si>
    <t>Stik</t>
  </si>
  <si>
    <t>Administrationbygninger</t>
  </si>
  <si>
    <t>Strømpeforing Ø 500 mm &lt; Ledningsnet ≤ Ø 800 mm</t>
  </si>
  <si>
    <t>Pumpestationer m. overbygning (&lt; 20 m2), Mek/EL</t>
  </si>
  <si>
    <t>Installationer "mekaniske riste og SRO" Miljøklasse A. (7-20 m2) - Mek/EL</t>
  </si>
  <si>
    <t>Strømpeforing ≤ Ø 200 mm</t>
  </si>
  <si>
    <t>Andre bygninger (tekniske installationer, målere mv.)</t>
  </si>
  <si>
    <t>2014</t>
  </si>
  <si>
    <t>50</t>
  </si>
  <si>
    <t>75</t>
  </si>
  <si>
    <t>20</t>
  </si>
  <si>
    <t>Ejendomsskatter</t>
  </si>
  <si>
    <t>Køb af ydelser og produkter, der er omfattet af prisloftreguleringen, hos et andet selskab</t>
  </si>
  <si>
    <t xml:space="preserve">Kælder (&lt; 7 m2) </t>
  </si>
  <si>
    <t>2015</t>
  </si>
  <si>
    <t>Ledningsnet &gt; Ø 1600 mm (rørbassiner og transportledninger)</t>
  </si>
  <si>
    <t>Pumpeinstallation Miljøklasse B (1.000-1.500 l/s) - Mek/EL</t>
  </si>
  <si>
    <t>Pumpeinstallation Miljøklasse B (1.000-1.500 l/s) - SRO</t>
  </si>
  <si>
    <t>10</t>
  </si>
  <si>
    <t>Ø 1200 mm &lt; Ledningsnet ≤ Ø 1600 mm</t>
  </si>
  <si>
    <t>5</t>
  </si>
  <si>
    <t>Udvikling af GIS datasystemer</t>
  </si>
  <si>
    <t>2016</t>
  </si>
  <si>
    <t>Dokumenteret Spildevandssikkerhed (DSS)</t>
  </si>
  <si>
    <t>Energi- og Vandværkstedet</t>
  </si>
  <si>
    <t xml:space="preserve">Overtagelsen af private ledninger </t>
  </si>
  <si>
    <t>Del af tidligere godkendte tillæg vedrørende omkostninger i 2014</t>
  </si>
  <si>
    <t>HOFOR Spildevand Herlev AS</t>
  </si>
  <si>
    <t>S043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</si>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</sst>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5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224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225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56" t="s">
        <v>58</v>
      </c>
      <c r="E8" s="256"/>
      <c r="F8" s="256"/>
      <c r="G8" s="123"/>
      <c r="H8" s="123"/>
      <c r="I8" s="123"/>
    </row>
    <row r="9" spans="1:9" x14ac:dyDescent="0.25">
      <c r="A9" s="121"/>
      <c r="B9" s="121"/>
      <c r="C9" s="121"/>
      <c r="D9" s="261" t="s">
        <v>110</v>
      </c>
      <c r="E9" s="261"/>
      <c r="F9" s="261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57" t="s">
        <v>59</v>
      </c>
      <c r="E13" s="257"/>
      <c r="F13" s="257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58" t="s">
        <v>60</v>
      </c>
      <c r="E16" s="259"/>
      <c r="F16" s="260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2" t="s">
        <v>2</v>
      </c>
      <c r="E17" s="233"/>
      <c r="F17" s="234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2" t="s">
        <v>135</v>
      </c>
      <c r="E18" s="233"/>
      <c r="F18" s="234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53" t="s">
        <v>44</v>
      </c>
      <c r="E19" s="254"/>
      <c r="F19" s="255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53" t="s">
        <v>61</v>
      </c>
      <c r="E20" s="254"/>
      <c r="F20" s="255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53" t="s">
        <v>91</v>
      </c>
      <c r="E21" s="254"/>
      <c r="F21" s="255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53" t="s">
        <v>62</v>
      </c>
      <c r="E22" s="254"/>
      <c r="F22" s="255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50" t="s">
        <v>42</v>
      </c>
      <c r="E23" s="251"/>
      <c r="F23" s="252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47" t="s">
        <v>63</v>
      </c>
      <c r="E24" s="248"/>
      <c r="F24" s="249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44" t="s">
        <v>64</v>
      </c>
      <c r="E25" s="245"/>
      <c r="F25" s="246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41" t="s">
        <v>43</v>
      </c>
      <c r="E26" s="242"/>
      <c r="F26" s="243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38" t="s">
        <v>65</v>
      </c>
      <c r="E27" s="239"/>
      <c r="F27" s="240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29" t="s">
        <v>145</v>
      </c>
      <c r="E28" s="230"/>
      <c r="F28" s="231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35" t="s">
        <v>146</v>
      </c>
      <c r="E29" s="236"/>
      <c r="F29" s="237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8:F8"/>
    <mergeCell ref="D13:F13"/>
    <mergeCell ref="D16:F16"/>
    <mergeCell ref="D17:F17"/>
    <mergeCell ref="D19:F19"/>
    <mergeCell ref="D9:F9"/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7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HOFOR Spildevand Herlev AS</v>
      </c>
      <c r="B1" s="56"/>
      <c r="C1" s="56"/>
      <c r="D1" s="56"/>
      <c r="E1" s="56"/>
    </row>
    <row r="2" spans="1:5" x14ac:dyDescent="0.25">
      <c r="A2" s="222" t="str">
        <f>'1. Forside'!A2</f>
        <v>S043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5" t="s">
        <v>125</v>
      </c>
      <c r="C4" s="265"/>
      <c r="D4" s="265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 t="s">
        <v>220</v>
      </c>
      <c r="C7" s="51">
        <v>70000</v>
      </c>
      <c r="D7" s="191" t="s">
        <v>0</v>
      </c>
      <c r="E7" s="56"/>
    </row>
    <row r="8" spans="1:5" x14ac:dyDescent="0.25">
      <c r="A8" s="56"/>
      <c r="B8" s="213" t="s">
        <v>221</v>
      </c>
      <c r="C8" s="51">
        <v>85000</v>
      </c>
      <c r="D8" s="191" t="s">
        <v>0</v>
      </c>
      <c r="E8" s="56"/>
    </row>
    <row r="9" spans="1:5" x14ac:dyDescent="0.25">
      <c r="A9" s="56"/>
      <c r="B9" s="213" t="s">
        <v>222</v>
      </c>
      <c r="C9" s="51">
        <v>130000</v>
      </c>
      <c r="D9" s="191" t="s">
        <v>0</v>
      </c>
      <c r="E9" s="56"/>
    </row>
    <row r="10" spans="1:5" x14ac:dyDescent="0.25">
      <c r="A10" s="56"/>
      <c r="B10" s="54" t="s">
        <v>36</v>
      </c>
      <c r="C10" s="55">
        <f>SUM(C7:C9)</f>
        <v>285000</v>
      </c>
      <c r="D10" s="192" t="s">
        <v>0</v>
      </c>
      <c r="E10" s="56"/>
    </row>
    <row r="11" spans="1:5" x14ac:dyDescent="0.25">
      <c r="A11" s="56"/>
      <c r="B11" s="56"/>
      <c r="C11" s="183"/>
      <c r="D11" s="56"/>
      <c r="E11" s="56"/>
    </row>
    <row r="12" spans="1:5" x14ac:dyDescent="0.25">
      <c r="A12" s="56"/>
      <c r="B12" s="56"/>
      <c r="C12" s="183"/>
      <c r="D12" s="56"/>
      <c r="E12" s="56"/>
    </row>
    <row r="13" spans="1:5" ht="27.2" customHeight="1" x14ac:dyDescent="0.25">
      <c r="A13" s="56"/>
      <c r="B13" s="20" t="s">
        <v>154</v>
      </c>
      <c r="C13" s="193"/>
      <c r="D13" s="190"/>
      <c r="E13" s="56"/>
    </row>
    <row r="14" spans="1:5" ht="16.7" customHeight="1" x14ac:dyDescent="0.25">
      <c r="A14" s="56"/>
      <c r="B14" s="108" t="s">
        <v>155</v>
      </c>
      <c r="C14" s="19">
        <v>371191</v>
      </c>
      <c r="D14" s="153" t="s">
        <v>0</v>
      </c>
      <c r="E14" s="56"/>
    </row>
    <row r="15" spans="1:5" ht="16.7" customHeight="1" x14ac:dyDescent="0.25">
      <c r="A15" s="56"/>
      <c r="B15" s="108" t="s">
        <v>156</v>
      </c>
      <c r="C15" s="40">
        <v>285000</v>
      </c>
      <c r="D15" s="153" t="s">
        <v>0</v>
      </c>
      <c r="E15" s="56"/>
    </row>
    <row r="16" spans="1:5" x14ac:dyDescent="0.25">
      <c r="A16" s="56"/>
      <c r="B16" s="28" t="s">
        <v>157</v>
      </c>
      <c r="C16" s="55">
        <f>C14-C15</f>
        <v>86191</v>
      </c>
      <c r="D16" s="155" t="s">
        <v>0</v>
      </c>
      <c r="E16" s="56"/>
    </row>
    <row r="17" spans="1:5" ht="15.75" x14ac:dyDescent="0.25">
      <c r="A17" s="56"/>
      <c r="B17" s="194"/>
      <c r="C17" s="56"/>
      <c r="D17" s="56"/>
      <c r="E17" s="56"/>
    </row>
    <row r="18" spans="1:5" ht="15.75" x14ac:dyDescent="0.25">
      <c r="A18" s="56"/>
      <c r="B18" s="194"/>
      <c r="C18" s="56"/>
      <c r="D18" s="56"/>
      <c r="E18" s="56"/>
    </row>
    <row r="19" spans="1:5" ht="15.75" x14ac:dyDescent="0.25">
      <c r="A19" s="56"/>
      <c r="B19" s="194"/>
      <c r="C19" s="56"/>
      <c r="D19" s="56"/>
      <c r="E19" s="56"/>
    </row>
    <row r="20" spans="1:5" ht="15.75" hidden="1" x14ac:dyDescent="0.25">
      <c r="B20" s="195"/>
      <c r="E20" s="196"/>
    </row>
    <row r="21" spans="1:5" ht="15.75" hidden="1" x14ac:dyDescent="0.25">
      <c r="B21" s="196"/>
      <c r="C21" s="196"/>
    </row>
    <row r="22" spans="1:5" ht="15.75" hidden="1" x14ac:dyDescent="0.25">
      <c r="B22" s="196"/>
      <c r="E22" s="196"/>
    </row>
    <row r="23" spans="1:5" ht="15.75" hidden="1" x14ac:dyDescent="0.25">
      <c r="B23" s="196"/>
      <c r="D23" s="196"/>
    </row>
    <row r="24" spans="1:5" ht="15.75" hidden="1" x14ac:dyDescent="0.25">
      <c r="B24" s="196"/>
      <c r="C24" s="196"/>
    </row>
    <row r="25" spans="1:5" ht="15.75" hidden="1" x14ac:dyDescent="0.25">
      <c r="B25" s="196"/>
      <c r="C25" s="196"/>
    </row>
    <row r="26" spans="1:5" ht="15.75" hidden="1" x14ac:dyDescent="0.25">
      <c r="B26" s="196"/>
      <c r="D26" s="196"/>
    </row>
    <row r="27" spans="1:5" ht="15.75" hidden="1" x14ac:dyDescent="0.25">
      <c r="B27" s="196"/>
      <c r="D27" s="196"/>
    </row>
    <row r="28" spans="1:5" ht="15.75" hidden="1" x14ac:dyDescent="0.25">
      <c r="B28" s="196"/>
      <c r="D28" s="196"/>
    </row>
    <row r="29" spans="1:5" ht="15.75" hidden="1" x14ac:dyDescent="0.25">
      <c r="B29" s="195"/>
      <c r="C29" s="195"/>
    </row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idden="1" x14ac:dyDescent="0.25"/>
    <row r="54" spans="2:2" hidden="1" x14ac:dyDescent="0.25"/>
    <row r="55" spans="2:2" ht="15.75" hidden="1" x14ac:dyDescent="0.25">
      <c r="B55" s="196"/>
    </row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6"/>
    </row>
    <row r="63" spans="2:2" ht="15.75" hidden="1" x14ac:dyDescent="0.25">
      <c r="B63" s="196"/>
    </row>
    <row r="64" spans="2:2" ht="15.75" hidden="1" x14ac:dyDescent="0.25">
      <c r="B64" s="195"/>
    </row>
    <row r="65" spans="1:5" hidden="1" x14ac:dyDescent="0.25"/>
    <row r="66" spans="1:5" hidden="1" x14ac:dyDescent="0.25"/>
    <row r="67" spans="1:5" hidden="1" x14ac:dyDescent="0.25">
      <c r="A67" s="186"/>
      <c r="B67" s="186"/>
      <c r="C67" s="186"/>
      <c r="D67" s="186"/>
      <c r="E67" s="186"/>
    </row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>
      <c r="A72" s="186"/>
      <c r="B72" s="186"/>
      <c r="C72" s="186"/>
      <c r="D72" s="186"/>
      <c r="E72" s="186"/>
    </row>
    <row r="73" spans="1:5" hidden="1" x14ac:dyDescent="0.25">
      <c r="A73" s="186"/>
      <c r="B73" s="186"/>
      <c r="C73" s="186"/>
      <c r="D73" s="186"/>
      <c r="E73" s="186"/>
    </row>
    <row r="74" spans="1:5" hidden="1" x14ac:dyDescent="0.25"/>
    <row r="75" spans="1:5" hidden="1" x14ac:dyDescent="0.25"/>
    <row r="76" spans="1:5" hidden="1" x14ac:dyDescent="0.25"/>
    <row r="77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HOFOR Spildevand Herlev AS</v>
      </c>
      <c r="B1" s="26"/>
      <c r="C1" s="26"/>
      <c r="D1" s="26"/>
      <c r="E1" s="26"/>
    </row>
    <row r="2" spans="1:5" x14ac:dyDescent="0.25">
      <c r="A2" s="223" t="str">
        <f>'1. Forside'!A2</f>
        <v>S043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5" t="s">
        <v>124</v>
      </c>
      <c r="C4" s="265"/>
      <c r="D4" s="265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2" t="s">
        <v>158</v>
      </c>
      <c r="C7" s="273"/>
      <c r="D7" s="274"/>
      <c r="E7" s="26"/>
    </row>
    <row r="8" spans="1:5" x14ac:dyDescent="0.25">
      <c r="A8" s="26"/>
      <c r="B8" s="213"/>
      <c r="C8" s="51">
        <v>0</v>
      </c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0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2" t="s">
        <v>159</v>
      </c>
      <c r="C12" s="273"/>
      <c r="D12" s="274"/>
      <c r="E12" s="26"/>
    </row>
    <row r="13" spans="1:5" ht="15.75" customHeight="1" x14ac:dyDescent="0.25">
      <c r="A13" s="26"/>
      <c r="B13" s="108" t="s">
        <v>160</v>
      </c>
      <c r="C13" s="19">
        <v>0</v>
      </c>
      <c r="D13" s="153" t="s">
        <v>0</v>
      </c>
      <c r="E13" s="26"/>
    </row>
    <row r="14" spans="1:5" x14ac:dyDescent="0.25">
      <c r="A14" s="26"/>
      <c r="B14" s="108" t="s">
        <v>161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HOFOR Spildevand Herlev AS</v>
      </c>
      <c r="B1" s="26"/>
      <c r="C1" s="26"/>
      <c r="D1" s="26"/>
      <c r="E1" s="26"/>
    </row>
    <row r="2" spans="1:5" x14ac:dyDescent="0.25">
      <c r="A2" s="223" t="str">
        <f>'1. Forside'!A2</f>
        <v>S043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2" t="s">
        <v>123</v>
      </c>
      <c r="C4" s="262"/>
      <c r="D4" s="262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1678746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53325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1625421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1624741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907000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717741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HOFOR Spildevand Herlev AS</v>
      </c>
      <c r="B1" s="26"/>
      <c r="C1" s="26"/>
      <c r="D1" s="26"/>
      <c r="E1" s="26"/>
    </row>
    <row r="2" spans="1:5" x14ac:dyDescent="0.25">
      <c r="A2" s="223" t="str">
        <f>'1. Forside'!A2</f>
        <v>S043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5" t="s">
        <v>122</v>
      </c>
      <c r="C4" s="265"/>
      <c r="D4" s="265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-33431479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-17138975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-16292504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5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f>IF(C7=0,0,C9/C10)</f>
        <v>-3258500.8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topLeftCell="A2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HOFOR Spildevand Herlev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S043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121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38045434.915187798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14184874.591595659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1551138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725782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602987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17064781.591595657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1798227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1798227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1404423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-2230496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-18036937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0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0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0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-20267433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-1.4084043428301811</v>
      </c>
      <c r="D27" s="79" t="s">
        <v>0</v>
      </c>
      <c r="E27" s="10">
        <f>IF(C27&lt;0,0,-C27)</f>
        <v>0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0</v>
      </c>
      <c r="D29" s="79" t="s">
        <v>0</v>
      </c>
      <c r="E29" s="10">
        <f>-C29</f>
        <v>0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>
        <v>0</v>
      </c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35602097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35602097</v>
      </c>
      <c r="D36" s="79" t="s">
        <v>0</v>
      </c>
      <c r="E36" s="10">
        <f>-C36</f>
        <v>-35602097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2443337.9151877984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HOFOR Spildevand Herlev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S043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2" t="s">
        <v>171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0</v>
      </c>
      <c r="D7" s="224" t="s">
        <v>0</v>
      </c>
      <c r="E7" s="225">
        <v>4792322</v>
      </c>
      <c r="F7" s="224" t="s">
        <v>0</v>
      </c>
      <c r="G7" s="225">
        <v>5893911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0</v>
      </c>
      <c r="F8" s="224" t="s">
        <v>0</v>
      </c>
      <c r="G8" s="226">
        <v>1404423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0</v>
      </c>
      <c r="F9" s="224" t="s">
        <v>0</v>
      </c>
      <c r="G9" s="226">
        <v>0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0</v>
      </c>
      <c r="D11" s="228" t="s">
        <v>0</v>
      </c>
      <c r="E11" s="55">
        <f>C11+E7-E8-E9</f>
        <v>4792322</v>
      </c>
      <c r="F11" s="228" t="s">
        <v>0</v>
      </c>
      <c r="G11" s="55">
        <f>E11+G7-G8-G9</f>
        <v>9281810</v>
      </c>
      <c r="H11" s="228" t="s">
        <v>0</v>
      </c>
      <c r="I11" s="55">
        <f>G11+I7-I8-I9</f>
        <v>9281810</v>
      </c>
      <c r="J11" s="228" t="s">
        <v>0</v>
      </c>
      <c r="K11" s="55">
        <f>K7-K8-K9+K10+I11</f>
        <v>9281810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HOFOR Spildevand Herlev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S043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109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10179200.228805583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-38680.960869461218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-508960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9631559.2679361217</v>
      </c>
      <c r="D13" s="79" t="s">
        <v>0</v>
      </c>
      <c r="E13" s="6">
        <f>C13</f>
        <v>9631559.2679361217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13469142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226</v>
      </c>
      <c r="C16" s="14">
        <f>'6. Gennemførte investeringer'!F20</f>
        <v>1945236.7293000002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-62142.881400000013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investeringer'!F24</f>
        <v>643751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15995986.847899999</v>
      </c>
      <c r="D19" s="79" t="s">
        <v>0</v>
      </c>
      <c r="E19" s="8">
        <f>C19</f>
        <v>15995986.847899999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omkostninger'!C10</f>
        <v>10668904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189</v>
      </c>
      <c r="C22" s="14">
        <f>'9. 1-1 omkostninger'!C16</f>
        <v>52000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omkostninger'!C22</f>
        <v>-195065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servicemål'!C10</f>
        <v>285000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servicemål'!C16</f>
        <v>86191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190</v>
      </c>
      <c r="C26" s="14">
        <f>'11. Klimatilpasning'!C9</f>
        <v>0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191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192</v>
      </c>
      <c r="C28" s="14">
        <f>'12. Nettofinansielle poster'!C9</f>
        <v>1625421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717741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13240192</v>
      </c>
      <c r="D30" s="79" t="s">
        <v>0</v>
      </c>
      <c r="E30" s="6">
        <f>C30</f>
        <v>13240192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-3258500.8</v>
      </c>
      <c r="D32" s="79" t="s">
        <v>0</v>
      </c>
      <c r="E32" s="10">
        <f>C32</f>
        <v>-3258500.8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194</v>
      </c>
      <c r="C34" s="9">
        <f>'14. Kontrol med indtægtsrammen'!E37</f>
        <v>2443337.9151877984</v>
      </c>
      <c r="D34" s="79" t="s">
        <v>0</v>
      </c>
      <c r="E34" s="12">
        <f>C34</f>
        <v>2443337.9151877984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38052575.231023923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1379624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27.581844930955043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topLeftCell="A7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HOFOR Spildevand Herlev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S043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2" t="s">
        <v>131</v>
      </c>
      <c r="C4" s="262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11293236.228805583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0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C7+C8</f>
        <v>11293236.228805583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190973.91626194905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190973.91626194905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0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11293236.228805583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223</v>
      </c>
      <c r="C25" s="19">
        <v>1149872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184</v>
      </c>
      <c r="C26" s="19">
        <v>35836</v>
      </c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-1114036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185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10179200.228805583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186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-38680.960869461218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HOFOR Spildevand Herlev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S043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130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5157800.7559357891</v>
      </c>
      <c r="D7" s="153" t="s">
        <v>0</v>
      </c>
      <c r="E7" s="26"/>
    </row>
    <row r="8" spans="1:5" ht="14.1" customHeight="1" x14ac:dyDescent="0.25">
      <c r="A8" s="26"/>
      <c r="B8" s="22" t="s">
        <v>187</v>
      </c>
      <c r="C8" s="40">
        <f>'3. Driftsomkostninger'!C31+'3. Driftsomkostninger'!C33</f>
        <v>10140519.267936122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10179200.228805583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188</v>
      </c>
      <c r="C19" s="218">
        <v>3344197.6260756315</v>
      </c>
      <c r="D19" s="153" t="s">
        <v>0</v>
      </c>
      <c r="E19" s="26"/>
    </row>
    <row r="20" spans="1:5" ht="14.1" customHeight="1" x14ac:dyDescent="0.25">
      <c r="A20" s="26"/>
      <c r="B20" s="28" t="s">
        <v>193</v>
      </c>
      <c r="C20" s="27">
        <v>508960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HOFOR Spildevand Herlev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S043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129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431340146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13469142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13469142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194"/>
  <sheetViews>
    <sheetView view="pageLayout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HOFOR Spildevand Herlev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S043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3" t="s">
        <v>133</v>
      </c>
      <c r="C4" s="263"/>
      <c r="D4" s="263"/>
      <c r="E4" s="263"/>
      <c r="F4" s="263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4" t="s">
        <v>52</v>
      </c>
      <c r="G7" s="264"/>
      <c r="H7" s="26"/>
    </row>
    <row r="8" spans="1:8" s="150" customFormat="1" x14ac:dyDescent="0.25">
      <c r="A8" s="26"/>
      <c r="B8" s="29" t="s">
        <v>195</v>
      </c>
      <c r="C8" s="30" t="s">
        <v>204</v>
      </c>
      <c r="D8" s="31" t="s">
        <v>205</v>
      </c>
      <c r="E8" s="32">
        <v>3094622.48</v>
      </c>
      <c r="F8" s="34">
        <f t="shared" ref="F8" si="0">E8/D8</f>
        <v>61892.4496</v>
      </c>
      <c r="G8" s="35" t="s">
        <v>0</v>
      </c>
      <c r="H8" s="26"/>
    </row>
    <row r="9" spans="1:8" s="150" customFormat="1" x14ac:dyDescent="0.25">
      <c r="A9" s="26"/>
      <c r="B9" s="29" t="s">
        <v>196</v>
      </c>
      <c r="C9" s="30" t="s">
        <v>204</v>
      </c>
      <c r="D9" s="31" t="s">
        <v>206</v>
      </c>
      <c r="E9" s="32">
        <v>190756.68</v>
      </c>
      <c r="F9" s="34">
        <f t="shared" ref="F9:F17" si="1">E9/D9</f>
        <v>2543.4223999999999</v>
      </c>
      <c r="G9" s="35" t="s">
        <v>0</v>
      </c>
      <c r="H9" s="26"/>
    </row>
    <row r="10" spans="1:8" s="150" customFormat="1" x14ac:dyDescent="0.25">
      <c r="A10" s="26"/>
      <c r="B10" s="29" t="s">
        <v>197</v>
      </c>
      <c r="C10" s="30" t="s">
        <v>204</v>
      </c>
      <c r="D10" s="31" t="s">
        <v>206</v>
      </c>
      <c r="E10" s="32">
        <v>4976.57</v>
      </c>
      <c r="F10" s="34">
        <f t="shared" si="1"/>
        <v>66.354266666666661</v>
      </c>
      <c r="G10" s="35" t="s">
        <v>0</v>
      </c>
      <c r="H10" s="26"/>
    </row>
    <row r="11" spans="1:8" s="150" customFormat="1" x14ac:dyDescent="0.25">
      <c r="A11" s="26"/>
      <c r="B11" s="29" t="s">
        <v>198</v>
      </c>
      <c r="C11" s="30" t="s">
        <v>204</v>
      </c>
      <c r="D11" s="31" t="s">
        <v>206</v>
      </c>
      <c r="E11" s="32">
        <v>676459.17</v>
      </c>
      <c r="F11" s="34">
        <f t="shared" si="1"/>
        <v>9019.4556000000011</v>
      </c>
      <c r="G11" s="35" t="s">
        <v>0</v>
      </c>
      <c r="H11" s="26"/>
    </row>
    <row r="12" spans="1:8" s="150" customFormat="1" x14ac:dyDescent="0.25">
      <c r="A12" s="26"/>
      <c r="B12" s="29" t="s">
        <v>199</v>
      </c>
      <c r="C12" s="30" t="s">
        <v>204</v>
      </c>
      <c r="D12" s="31" t="s">
        <v>205</v>
      </c>
      <c r="E12" s="32">
        <v>2242142.2400000002</v>
      </c>
      <c r="F12" s="34">
        <f t="shared" si="1"/>
        <v>44842.844800000006</v>
      </c>
      <c r="G12" s="35" t="s">
        <v>0</v>
      </c>
      <c r="H12" s="26"/>
    </row>
    <row r="13" spans="1:8" s="150" customFormat="1" x14ac:dyDescent="0.25">
      <c r="A13" s="26"/>
      <c r="B13" s="29" t="s">
        <v>200</v>
      </c>
      <c r="C13" s="30" t="s">
        <v>204</v>
      </c>
      <c r="D13" s="31" t="s">
        <v>207</v>
      </c>
      <c r="E13" s="32">
        <v>1629476.48</v>
      </c>
      <c r="F13" s="34">
        <f t="shared" si="1"/>
        <v>81473.823999999993</v>
      </c>
      <c r="G13" s="35" t="s">
        <v>0</v>
      </c>
      <c r="H13" s="26"/>
    </row>
    <row r="14" spans="1:8" s="150" customFormat="1" ht="26.25" x14ac:dyDescent="0.25">
      <c r="A14" s="26"/>
      <c r="B14" s="29" t="s">
        <v>201</v>
      </c>
      <c r="C14" s="30" t="s">
        <v>204</v>
      </c>
      <c r="D14" s="31" t="s">
        <v>207</v>
      </c>
      <c r="E14" s="32">
        <v>178849.15</v>
      </c>
      <c r="F14" s="34">
        <f t="shared" si="1"/>
        <v>8942.4575000000004</v>
      </c>
      <c r="G14" s="35" t="s">
        <v>0</v>
      </c>
      <c r="H14" s="26"/>
    </row>
    <row r="15" spans="1:8" s="150" customFormat="1" x14ac:dyDescent="0.25">
      <c r="A15" s="26"/>
      <c r="B15" s="29" t="s">
        <v>202</v>
      </c>
      <c r="C15" s="30" t="s">
        <v>204</v>
      </c>
      <c r="D15" s="31" t="s">
        <v>205</v>
      </c>
      <c r="E15" s="32">
        <v>590944.11</v>
      </c>
      <c r="F15" s="34">
        <f t="shared" si="1"/>
        <v>11818.8822</v>
      </c>
      <c r="G15" s="35" t="s">
        <v>0</v>
      </c>
      <c r="H15" s="26"/>
    </row>
    <row r="16" spans="1:8" s="150" customFormat="1" x14ac:dyDescent="0.25">
      <c r="A16" s="26"/>
      <c r="B16" s="29" t="s">
        <v>198</v>
      </c>
      <c r="C16" s="30" t="s">
        <v>204</v>
      </c>
      <c r="D16" s="31" t="s">
        <v>206</v>
      </c>
      <c r="E16" s="32">
        <v>364796.69</v>
      </c>
      <c r="F16" s="34">
        <f t="shared" si="1"/>
        <v>4863.9558666666671</v>
      </c>
      <c r="G16" s="35" t="s">
        <v>0</v>
      </c>
      <c r="H16" s="26"/>
    </row>
    <row r="17" spans="1:8" s="150" customFormat="1" x14ac:dyDescent="0.25">
      <c r="A17" s="26"/>
      <c r="B17" s="29" t="s">
        <v>203</v>
      </c>
      <c r="C17" s="30" t="s">
        <v>204</v>
      </c>
      <c r="D17" s="31" t="s">
        <v>206</v>
      </c>
      <c r="E17" s="32">
        <v>9893.48</v>
      </c>
      <c r="F17" s="34">
        <f t="shared" si="1"/>
        <v>131.91306666666665</v>
      </c>
      <c r="G17" s="35" t="s">
        <v>0</v>
      </c>
      <c r="H17" s="26"/>
    </row>
    <row r="18" spans="1:8" s="150" customFormat="1" x14ac:dyDescent="0.25">
      <c r="A18" s="26"/>
      <c r="B18" s="23" t="s">
        <v>72</v>
      </c>
      <c r="C18" s="160"/>
      <c r="D18" s="160"/>
      <c r="E18" s="160"/>
      <c r="F18" s="36">
        <f>SUM(F8:F17)</f>
        <v>225595.55929999999</v>
      </c>
      <c r="G18" s="37" t="s">
        <v>0</v>
      </c>
      <c r="H18" s="26"/>
    </row>
    <row r="19" spans="1:8" s="150" customFormat="1" x14ac:dyDescent="0.25">
      <c r="A19" s="26"/>
      <c r="B19" s="107" t="s">
        <v>139</v>
      </c>
      <c r="C19" s="161"/>
      <c r="D19" s="161"/>
      <c r="E19" s="161"/>
      <c r="F19" s="66">
        <v>1719641.1700000002</v>
      </c>
      <c r="G19" s="37" t="s">
        <v>0</v>
      </c>
      <c r="H19" s="26"/>
    </row>
    <row r="20" spans="1:8" s="150" customFormat="1" x14ac:dyDescent="0.25">
      <c r="A20" s="26"/>
      <c r="B20" s="39" t="s">
        <v>69</v>
      </c>
      <c r="C20" s="162"/>
      <c r="D20" s="162"/>
      <c r="E20" s="163"/>
      <c r="F20" s="38">
        <f>F18+F19</f>
        <v>1945236.7293000002</v>
      </c>
      <c r="G20" s="38" t="s">
        <v>0</v>
      </c>
      <c r="H20" s="26"/>
    </row>
    <row r="21" spans="1:8" s="150" customFormat="1" x14ac:dyDescent="0.25">
      <c r="A21" s="26"/>
      <c r="B21" s="26"/>
      <c r="C21" s="26"/>
      <c r="D21" s="26"/>
      <c r="E21" s="26"/>
      <c r="F21" s="26"/>
      <c r="G21" s="26"/>
      <c r="H21" s="26"/>
    </row>
    <row r="22" spans="1:8" s="150" customFormat="1" x14ac:dyDescent="0.25">
      <c r="A22" s="26"/>
      <c r="B22" s="26"/>
      <c r="C22" s="26"/>
      <c r="D22" s="26"/>
      <c r="E22" s="26"/>
      <c r="F22" s="26"/>
      <c r="G22" s="26"/>
      <c r="H22" s="26"/>
    </row>
    <row r="23" spans="1:8" s="150" customFormat="1" x14ac:dyDescent="0.25">
      <c r="A23" s="26"/>
      <c r="B23" s="26"/>
      <c r="C23" s="26"/>
      <c r="D23" s="26"/>
      <c r="E23" s="26"/>
      <c r="F23" s="26"/>
      <c r="G23" s="26"/>
      <c r="H23" s="26"/>
    </row>
    <row r="24" spans="1:8" s="150" customFormat="1" hidden="1" x14ac:dyDescent="0.25"/>
    <row r="25" spans="1:8" s="150" customFormat="1" hidden="1" x14ac:dyDescent="0.25"/>
    <row r="26" spans="1:8" s="150" customFormat="1" hidden="1" x14ac:dyDescent="0.25"/>
    <row r="27" spans="1:8" s="150" customFormat="1" ht="14.45" hidden="1" customHeight="1" x14ac:dyDescent="0.25"/>
    <row r="28" spans="1:8" s="150" customFormat="1" ht="14.45" hidden="1" customHeight="1" x14ac:dyDescent="0.25"/>
    <row r="29" spans="1:8" s="150" customFormat="1" ht="15" hidden="1" customHeight="1" x14ac:dyDescent="0.25"/>
    <row r="30" spans="1:8" s="150" customFormat="1" ht="15" hidden="1" customHeight="1" x14ac:dyDescent="0.25"/>
    <row r="31" spans="1:8" s="150" customFormat="1" ht="15" hidden="1" customHeight="1" x14ac:dyDescent="0.25"/>
    <row r="32" spans="1:8" s="150" customFormat="1" ht="15" hidden="1" customHeight="1" x14ac:dyDescent="0.25"/>
    <row r="33" s="150" customFormat="1" ht="15" hidden="1" customHeight="1" x14ac:dyDescent="0.25"/>
    <row r="34" s="150" customFormat="1" hidden="1" x14ac:dyDescent="0.25"/>
    <row r="35" s="150" customFormat="1" hidden="1" x14ac:dyDescent="0.25"/>
    <row r="36" s="150" customFormat="1" hidden="1" x14ac:dyDescent="0.25"/>
    <row r="37" s="150" customFormat="1" hidden="1" x14ac:dyDescent="0.25"/>
    <row r="38" s="150" customFormat="1" hidden="1" x14ac:dyDescent="0.25"/>
    <row r="39" s="150" customFormat="1" hidden="1" x14ac:dyDescent="0.25"/>
    <row r="40" s="150" customFormat="1" hidden="1" x14ac:dyDescent="0.25"/>
    <row r="41" s="150" customFormat="1" hidden="1" x14ac:dyDescent="0.25"/>
    <row r="42" s="150" customFormat="1" hidden="1" x14ac:dyDescent="0.25"/>
    <row r="43" s="150" customFormat="1" hidden="1" x14ac:dyDescent="0.25"/>
    <row r="44" s="150" customFormat="1" hidden="1" x14ac:dyDescent="0.25"/>
    <row r="45" s="150" customFormat="1" hidden="1" x14ac:dyDescent="0.25"/>
    <row r="46" s="150" customFormat="1" hidden="1" x14ac:dyDescent="0.25"/>
    <row r="47" s="150" customFormat="1" hidden="1" x14ac:dyDescent="0.25"/>
    <row r="48" s="150" customFormat="1" hidden="1" x14ac:dyDescent="0.25"/>
    <row r="49" s="150" customFormat="1" hidden="1" x14ac:dyDescent="0.25"/>
    <row r="50" s="150" customFormat="1" hidden="1" x14ac:dyDescent="0.25"/>
    <row r="51" s="150" customFormat="1" hidden="1" x14ac:dyDescent="0.25"/>
    <row r="52" s="150" customFormat="1" hidden="1" x14ac:dyDescent="0.25"/>
    <row r="53" s="150" customFormat="1" hidden="1" x14ac:dyDescent="0.25"/>
    <row r="54" s="150" customFormat="1" hidden="1" x14ac:dyDescent="0.25"/>
    <row r="55" s="150" customFormat="1" hidden="1" x14ac:dyDescent="0.25"/>
    <row r="56" s="150" customFormat="1" hidden="1" x14ac:dyDescent="0.25"/>
    <row r="57" s="150" customFormat="1" hidden="1" x14ac:dyDescent="0.25"/>
    <row r="58" s="150" customFormat="1" hidden="1" x14ac:dyDescent="0.25"/>
    <row r="59" s="150" customFormat="1" hidden="1" x14ac:dyDescent="0.25"/>
    <row r="60" s="150" customFormat="1" hidden="1" x14ac:dyDescent="0.25"/>
    <row r="61" s="150" customFormat="1" hidden="1" x14ac:dyDescent="0.25"/>
    <row r="62" s="150" customFormat="1" hidden="1" x14ac:dyDescent="0.25"/>
    <row r="63" s="150" customFormat="1" hidden="1" x14ac:dyDescent="0.25"/>
    <row r="64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s="150" customFormat="1" hidden="1" x14ac:dyDescent="0.25"/>
    <row r="105" s="150" customFormat="1" hidden="1" x14ac:dyDescent="0.25"/>
    <row r="106" s="150" customFormat="1" hidden="1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HOFOR Spildevand Herlev AS</v>
      </c>
      <c r="B1" s="164"/>
      <c r="C1" s="164"/>
      <c r="D1" s="164"/>
      <c r="E1" s="164"/>
    </row>
    <row r="2" spans="1:5" x14ac:dyDescent="0.25">
      <c r="A2" s="1" t="str">
        <f>'1. Forside'!A2</f>
        <v>S043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2" t="s">
        <v>128</v>
      </c>
      <c r="C4" s="262"/>
      <c r="D4" s="262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256667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256667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investeringer'!F18</f>
        <v>225595.55929999999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-62142.881400000013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35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HOFOR Spildevand Herlev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S043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2" t="s">
        <v>127</v>
      </c>
      <c r="C4" s="262"/>
      <c r="D4" s="262"/>
      <c r="E4" s="262"/>
      <c r="F4" s="262"/>
      <c r="G4" s="262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4" t="s">
        <v>56</v>
      </c>
      <c r="G7" s="264"/>
      <c r="H7" s="26"/>
    </row>
    <row r="8" spans="1:8" s="150" customFormat="1" x14ac:dyDescent="0.25">
      <c r="A8" s="26"/>
      <c r="B8" s="29" t="s">
        <v>210</v>
      </c>
      <c r="C8" s="30" t="s">
        <v>211</v>
      </c>
      <c r="D8" s="31" t="s">
        <v>206</v>
      </c>
      <c r="E8" s="32">
        <v>2250000</v>
      </c>
      <c r="F8" s="45">
        <f>E8/D8</f>
        <v>30000</v>
      </c>
      <c r="G8" s="35" t="s">
        <v>0</v>
      </c>
      <c r="H8" s="26"/>
    </row>
    <row r="9" spans="1:8" s="150" customFormat="1" x14ac:dyDescent="0.25">
      <c r="A9" s="26"/>
      <c r="B9" s="29" t="s">
        <v>212</v>
      </c>
      <c r="C9" s="30" t="s">
        <v>211</v>
      </c>
      <c r="D9" s="31" t="s">
        <v>206</v>
      </c>
      <c r="E9" s="32">
        <v>1080000</v>
      </c>
      <c r="F9" s="45">
        <f t="shared" ref="F9:F21" si="0">E9/D9</f>
        <v>14400</v>
      </c>
      <c r="G9" s="35" t="s">
        <v>0</v>
      </c>
      <c r="H9" s="26"/>
    </row>
    <row r="10" spans="1:8" s="150" customFormat="1" x14ac:dyDescent="0.25">
      <c r="A10" s="26"/>
      <c r="B10" s="29" t="s">
        <v>213</v>
      </c>
      <c r="C10" s="30" t="s">
        <v>211</v>
      </c>
      <c r="D10" s="31" t="s">
        <v>207</v>
      </c>
      <c r="E10" s="32">
        <v>225000</v>
      </c>
      <c r="F10" s="45">
        <f t="shared" si="0"/>
        <v>11250</v>
      </c>
      <c r="G10" s="35" t="s">
        <v>0</v>
      </c>
      <c r="H10" s="26"/>
    </row>
    <row r="11" spans="1:8" s="150" customFormat="1" x14ac:dyDescent="0.25">
      <c r="A11" s="26"/>
      <c r="B11" s="29" t="s">
        <v>214</v>
      </c>
      <c r="C11" s="30" t="s">
        <v>211</v>
      </c>
      <c r="D11" s="31" t="s">
        <v>215</v>
      </c>
      <c r="E11" s="32">
        <v>197084</v>
      </c>
      <c r="F11" s="45">
        <f t="shared" si="0"/>
        <v>19708.400000000001</v>
      </c>
      <c r="G11" s="35" t="s">
        <v>0</v>
      </c>
      <c r="H11" s="26"/>
    </row>
    <row r="12" spans="1:8" s="150" customFormat="1" x14ac:dyDescent="0.25">
      <c r="A12" s="26"/>
      <c r="B12" s="29" t="s">
        <v>197</v>
      </c>
      <c r="C12" s="30" t="s">
        <v>211</v>
      </c>
      <c r="D12" s="31" t="s">
        <v>206</v>
      </c>
      <c r="E12" s="32">
        <v>180000</v>
      </c>
      <c r="F12" s="45">
        <f t="shared" si="0"/>
        <v>2400</v>
      </c>
      <c r="G12" s="35" t="s">
        <v>0</v>
      </c>
      <c r="H12" s="26"/>
    </row>
    <row r="13" spans="1:8" s="150" customFormat="1" x14ac:dyDescent="0.25">
      <c r="A13" s="26"/>
      <c r="B13" s="29" t="s">
        <v>216</v>
      </c>
      <c r="C13" s="30" t="s">
        <v>211</v>
      </c>
      <c r="D13" s="31" t="s">
        <v>206</v>
      </c>
      <c r="E13" s="32">
        <v>6326820</v>
      </c>
      <c r="F13" s="45">
        <f t="shared" si="0"/>
        <v>84357.6</v>
      </c>
      <c r="G13" s="35" t="s">
        <v>0</v>
      </c>
      <c r="H13" s="26"/>
    </row>
    <row r="14" spans="1:8" s="150" customFormat="1" x14ac:dyDescent="0.25">
      <c r="A14" s="26"/>
      <c r="B14" s="29" t="s">
        <v>218</v>
      </c>
      <c r="C14" s="30" t="s">
        <v>211</v>
      </c>
      <c r="D14" s="31" t="s">
        <v>217</v>
      </c>
      <c r="E14" s="32">
        <v>129600</v>
      </c>
      <c r="F14" s="45">
        <f t="shared" si="0"/>
        <v>25920</v>
      </c>
      <c r="G14" s="35" t="s">
        <v>0</v>
      </c>
      <c r="H14" s="26"/>
    </row>
    <row r="15" spans="1:8" s="150" customFormat="1" x14ac:dyDescent="0.25">
      <c r="A15" s="26"/>
      <c r="B15" s="29" t="s">
        <v>195</v>
      </c>
      <c r="C15" s="30" t="s">
        <v>219</v>
      </c>
      <c r="D15" s="31" t="s">
        <v>205</v>
      </c>
      <c r="E15" s="32">
        <v>1500000</v>
      </c>
      <c r="F15" s="45">
        <f t="shared" si="0"/>
        <v>30000</v>
      </c>
      <c r="G15" s="35" t="s">
        <v>0</v>
      </c>
      <c r="H15" s="26"/>
    </row>
    <row r="16" spans="1:8" s="150" customFormat="1" x14ac:dyDescent="0.25">
      <c r="A16" s="26"/>
      <c r="B16" s="29" t="s">
        <v>210</v>
      </c>
      <c r="C16" s="30" t="s">
        <v>219</v>
      </c>
      <c r="D16" s="31" t="s">
        <v>206</v>
      </c>
      <c r="E16" s="32">
        <v>1012500</v>
      </c>
      <c r="F16" s="45">
        <f t="shared" si="0"/>
        <v>13500</v>
      </c>
      <c r="G16" s="35" t="s">
        <v>0</v>
      </c>
      <c r="H16" s="26"/>
    </row>
    <row r="17" spans="1:8" s="150" customFormat="1" x14ac:dyDescent="0.25">
      <c r="A17" s="26"/>
      <c r="B17" s="29" t="s">
        <v>212</v>
      </c>
      <c r="C17" s="30" t="s">
        <v>219</v>
      </c>
      <c r="D17" s="31" t="s">
        <v>206</v>
      </c>
      <c r="E17" s="32">
        <v>6025500</v>
      </c>
      <c r="F17" s="45">
        <f t="shared" si="0"/>
        <v>80340</v>
      </c>
      <c r="G17" s="35" t="s">
        <v>0</v>
      </c>
      <c r="H17" s="26"/>
    </row>
    <row r="18" spans="1:8" s="150" customFormat="1" x14ac:dyDescent="0.25">
      <c r="A18" s="26"/>
      <c r="B18" s="29" t="s">
        <v>213</v>
      </c>
      <c r="C18" s="30" t="s">
        <v>219</v>
      </c>
      <c r="D18" s="31" t="s">
        <v>207</v>
      </c>
      <c r="E18" s="32">
        <v>187500</v>
      </c>
      <c r="F18" s="45">
        <f t="shared" si="0"/>
        <v>9375</v>
      </c>
      <c r="G18" s="35" t="s">
        <v>0</v>
      </c>
      <c r="H18" s="26"/>
    </row>
    <row r="19" spans="1:8" s="150" customFormat="1" x14ac:dyDescent="0.25">
      <c r="A19" s="26"/>
      <c r="B19" s="29" t="s">
        <v>214</v>
      </c>
      <c r="C19" s="30" t="s">
        <v>219</v>
      </c>
      <c r="D19" s="31" t="s">
        <v>215</v>
      </c>
      <c r="E19" s="32">
        <v>150000</v>
      </c>
      <c r="F19" s="45">
        <f t="shared" si="0"/>
        <v>15000</v>
      </c>
      <c r="G19" s="35" t="s">
        <v>0</v>
      </c>
      <c r="H19" s="26"/>
    </row>
    <row r="20" spans="1:8" s="150" customFormat="1" x14ac:dyDescent="0.25">
      <c r="A20" s="26"/>
      <c r="B20" s="29" t="s">
        <v>197</v>
      </c>
      <c r="C20" s="30" t="s">
        <v>219</v>
      </c>
      <c r="D20" s="31" t="s">
        <v>206</v>
      </c>
      <c r="E20" s="32">
        <v>112500</v>
      </c>
      <c r="F20" s="45">
        <f t="shared" si="0"/>
        <v>1500</v>
      </c>
      <c r="G20" s="35" t="s">
        <v>0</v>
      </c>
      <c r="H20" s="26"/>
    </row>
    <row r="21" spans="1:8" s="150" customFormat="1" x14ac:dyDescent="0.25">
      <c r="A21" s="26"/>
      <c r="B21" s="29" t="s">
        <v>216</v>
      </c>
      <c r="C21" s="30" t="s">
        <v>219</v>
      </c>
      <c r="D21" s="31" t="s">
        <v>206</v>
      </c>
      <c r="E21" s="32">
        <v>22950000</v>
      </c>
      <c r="F21" s="45">
        <f t="shared" si="0"/>
        <v>306000</v>
      </c>
      <c r="G21" s="35" t="s">
        <v>0</v>
      </c>
      <c r="H21" s="26"/>
    </row>
    <row r="22" spans="1:8" s="150" customFormat="1" x14ac:dyDescent="0.25">
      <c r="A22" s="26"/>
      <c r="B22" s="109" t="s">
        <v>73</v>
      </c>
      <c r="C22" s="167"/>
      <c r="D22" s="168"/>
      <c r="E22" s="169"/>
      <c r="F22" s="46">
        <f>SUMIF(C8:C21,"2015",F8:F21)</f>
        <v>188036</v>
      </c>
      <c r="G22" s="47" t="s">
        <v>0</v>
      </c>
      <c r="H22" s="26"/>
    </row>
    <row r="23" spans="1:8" s="150" customFormat="1" x14ac:dyDescent="0.25">
      <c r="A23" s="26"/>
      <c r="B23" s="107" t="s">
        <v>137</v>
      </c>
      <c r="C23" s="170"/>
      <c r="D23" s="171"/>
      <c r="E23" s="172"/>
      <c r="F23" s="46">
        <f>SUMIF(C8:C21,"2016",F8:F21)</f>
        <v>455715</v>
      </c>
      <c r="G23" s="47" t="s">
        <v>0</v>
      </c>
      <c r="H23" s="26"/>
    </row>
    <row r="24" spans="1:8" s="150" customFormat="1" x14ac:dyDescent="0.25">
      <c r="A24" s="26"/>
      <c r="B24" s="50" t="s">
        <v>36</v>
      </c>
      <c r="C24" s="173"/>
      <c r="D24" s="174"/>
      <c r="E24" s="174"/>
      <c r="F24" s="48">
        <f>F22+F23</f>
        <v>643751</v>
      </c>
      <c r="G24" s="49" t="s">
        <v>0</v>
      </c>
      <c r="H24" s="26"/>
    </row>
    <row r="25" spans="1:8" s="150" customFormat="1" x14ac:dyDescent="0.25">
      <c r="A25" s="26"/>
      <c r="B25" s="26"/>
      <c r="C25" s="166"/>
      <c r="D25" s="26"/>
      <c r="E25" s="26"/>
      <c r="F25" s="26"/>
      <c r="G25" s="26"/>
      <c r="H25" s="26"/>
    </row>
    <row r="26" spans="1:8" s="150" customFormat="1" x14ac:dyDescent="0.25">
      <c r="A26" s="26"/>
      <c r="B26" s="26"/>
      <c r="C26" s="166"/>
      <c r="D26" s="26"/>
      <c r="E26" s="26"/>
      <c r="F26" s="26"/>
      <c r="G26" s="26"/>
      <c r="H26" s="26"/>
    </row>
    <row r="27" spans="1:8" s="150" customFormat="1" x14ac:dyDescent="0.25">
      <c r="A27" s="26"/>
      <c r="B27" s="26"/>
      <c r="C27" s="166"/>
      <c r="D27" s="26"/>
      <c r="E27" s="26"/>
      <c r="F27" s="175"/>
      <c r="G27" s="175"/>
      <c r="H27" s="26"/>
    </row>
    <row r="28" spans="1:8" s="150" customFormat="1" hidden="1" x14ac:dyDescent="0.25">
      <c r="C28" s="176"/>
    </row>
    <row r="29" spans="1:8" s="150" customFormat="1" hidden="1" x14ac:dyDescent="0.25">
      <c r="C29" s="176"/>
    </row>
    <row r="30" spans="1:8" s="150" customFormat="1" hidden="1" x14ac:dyDescent="0.25">
      <c r="C30" s="176"/>
    </row>
    <row r="31" spans="1:8" s="150" customFormat="1" hidden="1" x14ac:dyDescent="0.25">
      <c r="C31" s="176"/>
    </row>
    <row r="32" spans="1:8" s="150" customFormat="1" hidden="1" x14ac:dyDescent="0.25">
      <c r="C32" s="176"/>
    </row>
    <row r="33" spans="3:3" s="150" customFormat="1" hidden="1" x14ac:dyDescent="0.25">
      <c r="C33" s="176"/>
    </row>
    <row r="34" spans="3:3" s="150" customFormat="1" hidden="1" x14ac:dyDescent="0.25">
      <c r="C34" s="176"/>
    </row>
    <row r="35" spans="3:3" s="150" customFormat="1" hidden="1" x14ac:dyDescent="0.25">
      <c r="C35" s="176"/>
    </row>
    <row r="36" spans="3:3" s="150" customFormat="1" hidden="1" x14ac:dyDescent="0.25">
      <c r="C36" s="176"/>
    </row>
    <row r="37" spans="3:3" s="150" customFormat="1" hidden="1" x14ac:dyDescent="0.25">
      <c r="C37" s="176"/>
    </row>
    <row r="38" spans="3:3" s="150" customFormat="1" hidden="1" x14ac:dyDescent="0.25">
      <c r="C38" s="176"/>
    </row>
    <row r="39" spans="3:3" s="150" customFormat="1" hidden="1" x14ac:dyDescent="0.25">
      <c r="C39" s="176"/>
    </row>
    <row r="40" spans="3:3" s="150" customFormat="1" hidden="1" x14ac:dyDescent="0.25">
      <c r="C40" s="176"/>
    </row>
    <row r="41" spans="3:3" s="150" customFormat="1" hidden="1" x14ac:dyDescent="0.25">
      <c r="C41" s="176"/>
    </row>
    <row r="42" spans="3:3" s="150" customFormat="1" hidden="1" x14ac:dyDescent="0.25">
      <c r="C42" s="176"/>
    </row>
    <row r="43" spans="3:3" s="150" customFormat="1" hidden="1" x14ac:dyDescent="0.25">
      <c r="C43" s="176"/>
    </row>
    <row r="44" spans="3:3" s="150" customFormat="1" hidden="1" x14ac:dyDescent="0.25">
      <c r="C44" s="176"/>
    </row>
    <row r="45" spans="3:3" s="150" customFormat="1" hidden="1" x14ac:dyDescent="0.25">
      <c r="C45" s="176"/>
    </row>
    <row r="46" spans="3:3" s="150" customFormat="1" hidden="1" x14ac:dyDescent="0.25">
      <c r="C46" s="176"/>
    </row>
    <row r="47" spans="3:3" s="150" customFormat="1" hidden="1" x14ac:dyDescent="0.25">
      <c r="C47" s="176"/>
    </row>
    <row r="48" spans="3:3" s="150" customFormat="1" ht="12" hidden="1" customHeight="1" x14ac:dyDescent="0.25">
      <c r="C48" s="176"/>
    </row>
    <row r="49" spans="3:3" s="150" customFormat="1" hidden="1" x14ac:dyDescent="0.25">
      <c r="C49" s="176"/>
    </row>
    <row r="50" spans="3:3" s="150" customFormat="1" hidden="1" x14ac:dyDescent="0.25">
      <c r="C50" s="176"/>
    </row>
    <row r="51" spans="3:3" s="150" customFormat="1" hidden="1" x14ac:dyDescent="0.25">
      <c r="C51" s="176"/>
    </row>
    <row r="52" spans="3:3" s="150" customFormat="1" hidden="1" x14ac:dyDescent="0.25">
      <c r="C52" s="176"/>
    </row>
    <row r="53" spans="3:3" s="150" customFormat="1" hidden="1" x14ac:dyDescent="0.25">
      <c r="C53" s="176"/>
    </row>
    <row r="54" spans="3:3" s="150" customFormat="1" hidden="1" x14ac:dyDescent="0.25">
      <c r="C54" s="176"/>
    </row>
    <row r="55" spans="3:3" s="150" customFormat="1" hidden="1" x14ac:dyDescent="0.25">
      <c r="C55" s="176"/>
    </row>
    <row r="56" spans="3:3" s="150" customFormat="1" hidden="1" x14ac:dyDescent="0.25">
      <c r="C56" s="176"/>
    </row>
    <row r="57" spans="3:3" s="150" customFormat="1" hidden="1" x14ac:dyDescent="0.25">
      <c r="C57" s="176"/>
    </row>
    <row r="58" spans="3:3" s="150" customFormat="1" hidden="1" x14ac:dyDescent="0.25">
      <c r="C58" s="176"/>
    </row>
    <row r="59" spans="3:3" s="150" customFormat="1" hidden="1" x14ac:dyDescent="0.25">
      <c r="C59" s="176"/>
    </row>
    <row r="60" spans="3:3" s="150" customFormat="1" hidden="1" x14ac:dyDescent="0.25">
      <c r="C60" s="176"/>
    </row>
    <row r="61" spans="3:3" s="150" customFormat="1" hidden="1" x14ac:dyDescent="0.25">
      <c r="C61" s="176"/>
    </row>
    <row r="62" spans="3:3" s="150" customFormat="1" hidden="1" x14ac:dyDescent="0.25">
      <c r="C62" s="176"/>
    </row>
    <row r="63" spans="3:3" s="150" customFormat="1" hidden="1" x14ac:dyDescent="0.25">
      <c r="C63" s="176"/>
    </row>
    <row r="64" spans="3:3" s="150" customFormat="1" hidden="1" x14ac:dyDescent="0.25">
      <c r="C64" s="17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idden="1" x14ac:dyDescent="0.25">
      <c r="C68" s="176"/>
    </row>
    <row r="69" spans="3:3" s="150" customFormat="1" hidden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idden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s="150" customFormat="1" hidden="1" x14ac:dyDescent="0.25">
      <c r="C114" s="176"/>
    </row>
    <row r="115" spans="3:3" s="150" customFormat="1" hidden="1" x14ac:dyDescent="0.25">
      <c r="C115" s="176"/>
    </row>
    <row r="116" spans="3:3" s="150" customFormat="1" hidden="1" x14ac:dyDescent="0.25">
      <c r="C116" s="176"/>
    </row>
    <row r="117" spans="3:3" s="150" customFormat="1" hidden="1" x14ac:dyDescent="0.25">
      <c r="C117" s="176"/>
    </row>
    <row r="118" spans="3:3" s="150" customFormat="1" hidden="1" x14ac:dyDescent="0.25">
      <c r="C118" s="176"/>
    </row>
    <row r="119" spans="3:3" s="150" customFormat="1" hidden="1" x14ac:dyDescent="0.25">
      <c r="C119" s="176"/>
    </row>
    <row r="120" spans="3:3" s="150" customFormat="1" hidden="1" x14ac:dyDescent="0.25">
      <c r="C120" s="176"/>
    </row>
    <row r="121" spans="3:3" s="150" customFormat="1" hidden="1" x14ac:dyDescent="0.25">
      <c r="C121" s="176"/>
    </row>
    <row r="122" spans="3:3" s="150" customFormat="1" hidden="1" x14ac:dyDescent="0.25">
      <c r="C122" s="176"/>
    </row>
    <row r="123" spans="3:3" s="150" customFormat="1" hidden="1" x14ac:dyDescent="0.25">
      <c r="C123" s="176"/>
    </row>
    <row r="124" spans="3:3" x14ac:dyDescent="0.25"/>
    <row r="125" spans="3:3" x14ac:dyDescent="0.25"/>
    <row r="126" spans="3:3" x14ac:dyDescent="0.25"/>
    <row r="127" spans="3:3" x14ac:dyDescent="0.25"/>
    <row r="128" spans="3:3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0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HOFOR Spildevand Herlev AS</v>
      </c>
      <c r="B1" s="56"/>
      <c r="C1" s="56"/>
      <c r="D1" s="178"/>
      <c r="E1" s="56"/>
    </row>
    <row r="2" spans="1:5" x14ac:dyDescent="0.25">
      <c r="A2" s="222" t="str">
        <f>'1. Forside'!A2</f>
        <v>S043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5" t="s">
        <v>126</v>
      </c>
      <c r="C4" s="265"/>
      <c r="D4" s="265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33000</v>
      </c>
      <c r="D7" s="182" t="s">
        <v>0</v>
      </c>
      <c r="E7" s="56"/>
    </row>
    <row r="8" spans="1:5" x14ac:dyDescent="0.25">
      <c r="A8" s="56"/>
      <c r="B8" s="207" t="s">
        <v>208</v>
      </c>
      <c r="C8" s="51">
        <v>635904</v>
      </c>
      <c r="D8" s="182" t="s">
        <v>0</v>
      </c>
      <c r="E8" s="56"/>
    </row>
    <row r="9" spans="1:5" x14ac:dyDescent="0.25">
      <c r="A9" s="56"/>
      <c r="B9" s="207" t="s">
        <v>209</v>
      </c>
      <c r="C9" s="51">
        <v>10000000</v>
      </c>
      <c r="D9" s="182" t="s">
        <v>0</v>
      </c>
      <c r="E9" s="56"/>
    </row>
    <row r="10" spans="1:5" x14ac:dyDescent="0.25">
      <c r="A10" s="56"/>
      <c r="B10" s="54" t="s">
        <v>35</v>
      </c>
      <c r="C10" s="55">
        <f>SUM(C7:C9)</f>
        <v>10668904</v>
      </c>
      <c r="D10" s="54" t="s">
        <v>0</v>
      </c>
      <c r="E10" s="56"/>
    </row>
    <row r="11" spans="1:5" x14ac:dyDescent="0.25">
      <c r="A11" s="56"/>
      <c r="B11" s="56"/>
      <c r="C11" s="56"/>
      <c r="D11" s="178"/>
      <c r="E11" s="56"/>
    </row>
    <row r="12" spans="1:5" x14ac:dyDescent="0.25">
      <c r="A12" s="56"/>
      <c r="B12" s="56"/>
      <c r="C12" s="56"/>
      <c r="D12" s="178"/>
      <c r="E12" s="56"/>
    </row>
    <row r="13" spans="1:5" ht="38.25" customHeight="1" x14ac:dyDescent="0.25">
      <c r="A13" s="56"/>
      <c r="B13" s="266" t="s">
        <v>148</v>
      </c>
      <c r="C13" s="267"/>
      <c r="D13" s="268"/>
      <c r="E13" s="56"/>
    </row>
    <row r="14" spans="1:5" x14ac:dyDescent="0.25">
      <c r="A14" s="56"/>
      <c r="B14" s="53" t="s">
        <v>71</v>
      </c>
      <c r="C14" s="51">
        <v>40000</v>
      </c>
      <c r="D14" s="182" t="s">
        <v>0</v>
      </c>
      <c r="E14" s="56"/>
    </row>
    <row r="15" spans="1:5" x14ac:dyDescent="0.25">
      <c r="A15" s="56"/>
      <c r="B15" s="53" t="s">
        <v>14</v>
      </c>
      <c r="C15" s="51">
        <v>12000</v>
      </c>
      <c r="D15" s="182" t="s">
        <v>0</v>
      </c>
      <c r="E15" s="56"/>
    </row>
    <row r="16" spans="1:5" x14ac:dyDescent="0.25">
      <c r="A16" s="56"/>
      <c r="B16" s="54" t="s">
        <v>35</v>
      </c>
      <c r="C16" s="55">
        <f>SUM(C14:C15)</f>
        <v>52000</v>
      </c>
      <c r="D16" s="54" t="s">
        <v>0</v>
      </c>
      <c r="E16" s="56"/>
    </row>
    <row r="17" spans="1:5" x14ac:dyDescent="0.25">
      <c r="A17" s="56"/>
      <c r="B17" s="56"/>
      <c r="C17" s="183"/>
      <c r="D17" s="184"/>
      <c r="E17" s="56"/>
    </row>
    <row r="18" spans="1:5" x14ac:dyDescent="0.25">
      <c r="A18" s="56"/>
      <c r="B18" s="56"/>
      <c r="C18" s="183"/>
      <c r="D18" s="184"/>
      <c r="E18" s="56"/>
    </row>
    <row r="19" spans="1:5" ht="42" customHeight="1" x14ac:dyDescent="0.25">
      <c r="A19" s="56"/>
      <c r="B19" s="269" t="s">
        <v>149</v>
      </c>
      <c r="C19" s="270"/>
      <c r="D19" s="271"/>
      <c r="E19" s="56"/>
    </row>
    <row r="20" spans="1:5" x14ac:dyDescent="0.25">
      <c r="A20" s="56"/>
      <c r="B20" s="108" t="s">
        <v>150</v>
      </c>
      <c r="C20" s="19">
        <v>12159935</v>
      </c>
      <c r="D20" s="58" t="s">
        <v>0</v>
      </c>
      <c r="E20" s="56"/>
    </row>
    <row r="21" spans="1:5" x14ac:dyDescent="0.25">
      <c r="A21" s="56"/>
      <c r="B21" s="108" t="s">
        <v>151</v>
      </c>
      <c r="C21" s="40">
        <v>12355000</v>
      </c>
      <c r="D21" s="58" t="s">
        <v>0</v>
      </c>
      <c r="E21" s="56"/>
    </row>
    <row r="22" spans="1:5" x14ac:dyDescent="0.25">
      <c r="A22" s="56"/>
      <c r="B22" s="28" t="s">
        <v>152</v>
      </c>
      <c r="C22" s="55">
        <f>C20-C21</f>
        <v>-195065</v>
      </c>
      <c r="D22" s="28" t="s">
        <v>0</v>
      </c>
      <c r="E22" s="56"/>
    </row>
    <row r="23" spans="1:5" x14ac:dyDescent="0.25">
      <c r="A23" s="56"/>
      <c r="B23" s="56"/>
      <c r="C23" s="56"/>
      <c r="D23" s="178"/>
      <c r="E23" s="56"/>
    </row>
    <row r="24" spans="1:5" x14ac:dyDescent="0.25">
      <c r="A24" s="56"/>
      <c r="B24" s="56"/>
      <c r="C24" s="56"/>
      <c r="D24" s="178"/>
      <c r="E24" s="56"/>
    </row>
    <row r="25" spans="1:5" x14ac:dyDescent="0.25">
      <c r="A25" s="56"/>
      <c r="B25" s="56"/>
      <c r="C25" s="56"/>
      <c r="D25" s="178"/>
      <c r="E25" s="56"/>
    </row>
    <row r="26" spans="1:5" hidden="1" x14ac:dyDescent="0.25"/>
    <row r="27" spans="1:5" hidden="1" x14ac:dyDescent="0.25"/>
    <row r="28" spans="1:5" hidden="1" x14ac:dyDescent="0.25"/>
    <row r="29" spans="1:5" hidden="1" x14ac:dyDescent="0.25">
      <c r="A29" s="186"/>
      <c r="B29" s="186"/>
      <c r="C29" s="186"/>
      <c r="D29" s="187"/>
      <c r="E29" s="186"/>
    </row>
    <row r="30" spans="1:5" hidden="1" x14ac:dyDescent="0.25">
      <c r="A30" s="186"/>
      <c r="B30" s="186"/>
      <c r="C30" s="186"/>
      <c r="D30" s="187"/>
      <c r="E30" s="186"/>
    </row>
    <row r="31" spans="1:5" hidden="1" x14ac:dyDescent="0.25">
      <c r="A31" s="186"/>
      <c r="B31" s="186"/>
      <c r="C31" s="186"/>
      <c r="D31" s="187"/>
      <c r="E31" s="186"/>
    </row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/>
    <row r="35" spans="1:5" hidden="1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x14ac:dyDescent="0.25">
      <c r="A44" s="219"/>
      <c r="B44" s="219"/>
      <c r="C44" s="219"/>
      <c r="D44" s="220"/>
      <c r="E44" s="219"/>
    </row>
    <row r="45" spans="1:5" x14ac:dyDescent="0.25">
      <c r="A45" s="219"/>
      <c r="B45" s="219"/>
      <c r="C45" s="219"/>
      <c r="D45" s="220"/>
      <c r="E45" s="219"/>
    </row>
    <row r="46" spans="1:5" x14ac:dyDescent="0.25">
      <c r="A46" s="219"/>
      <c r="B46" s="219"/>
      <c r="C46" s="219"/>
      <c r="D46" s="220"/>
      <c r="E46" s="219"/>
    </row>
    <row r="47" spans="1:5" x14ac:dyDescent="0.25">
      <c r="A47" s="219"/>
      <c r="B47" s="219"/>
      <c r="C47" s="219"/>
      <c r="D47" s="220"/>
      <c r="E47" s="219"/>
    </row>
    <row r="48" spans="1:5" x14ac:dyDescent="0.25">
      <c r="A48" s="219"/>
      <c r="B48" s="219"/>
      <c r="C48" s="219"/>
      <c r="D48" s="220"/>
      <c r="E48" s="219"/>
    </row>
    <row r="49" hidden="1" x14ac:dyDescent="0.25"/>
    <row r="50" hidden="1" x14ac:dyDescent="0.25"/>
  </sheetData>
  <sheetProtection password="C6ED" sheet="1" objects="1" scenarios="1"/>
  <mergeCells count="3">
    <mergeCell ref="B4:D4"/>
    <mergeCell ref="B13:D13"/>
    <mergeCell ref="B19:D19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Katrine Stagaard</cp:lastModifiedBy>
  <cp:lastPrinted>2015-08-11T13:04:11Z</cp:lastPrinted>
  <dcterms:created xsi:type="dcterms:W3CDTF">2014-01-17T08:54:17Z</dcterms:created>
  <dcterms:modified xsi:type="dcterms:W3CDTF">2015-10-01T12:08:17Z</dcterms:modified>
</cp:coreProperties>
</file>