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C24" i="8" l="1"/>
  <c r="E31" i="19" l="1"/>
  <c r="C36" i="19" l="1"/>
  <c r="E36" i="19" s="1"/>
  <c r="F23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11" i="12" s="1"/>
  <c r="C32" i="8" s="1"/>
  <c r="E32" i="8" s="1"/>
  <c r="C9" i="13" l="1"/>
  <c r="C26" i="8" s="1"/>
  <c r="F8" i="2" l="1"/>
  <c r="F8" i="7"/>
  <c r="F22" i="7" s="1"/>
  <c r="F21" i="2" l="1"/>
  <c r="C9" i="10" s="1"/>
  <c r="C15" i="11" l="1"/>
  <c r="C29" i="8" s="1"/>
  <c r="C15" i="13"/>
  <c r="C27" i="8" s="1"/>
  <c r="C16" i="4"/>
  <c r="C25" i="8" s="1"/>
  <c r="C23" i="3"/>
  <c r="C23" i="8" s="1"/>
  <c r="F24" i="7"/>
  <c r="C18" i="8" s="1"/>
  <c r="C17" i="3"/>
  <c r="C22" i="8" s="1"/>
  <c r="C11" i="3"/>
  <c r="C21" i="8" s="1"/>
  <c r="C10" i="10"/>
  <c r="C17" i="8" s="1"/>
  <c r="F23" i="2"/>
  <c r="C16" i="8" s="1"/>
  <c r="C19" i="8" s="1"/>
  <c r="E19" i="8" s="1"/>
  <c r="C30" i="8" l="1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<sst xmlns="http://schemas.openxmlformats.org/spreadsheetml/2006/main" count="468" uniqueCount="223">
  <si>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</si>
  <si>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</si>
  <si>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</si>
  <si>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</si>
  <si>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</si>
  <si>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</si>
  <si>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</si>
  <si>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</si>
  <si>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</si>
  <si>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</si>
  <si>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</si>
  <si>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</si>
  <si>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</si>
  <si>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</si>
  <si>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</si>
  <si>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</si>
  <si>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</si>
  <si>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</si>
  <si>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</si>
  <si>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</si>
  <si>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</si>
  <si>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</si>
  <si>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</si>
  <si>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</si>
  <si>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</si>
  <si>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</si>
  <si>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</si>
  <si>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</si>
  <si>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</si>
  <si>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</si>
  <si>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</si>
  <si>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</si>
  <si>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</si>
  <si>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</si>
  <si>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</si>
  <si>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</si>
  <si>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</si>
  <si>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</si>
  <si>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</si>
  <si>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</si>
  <si>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</si>
  <si>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</si>
  <si>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</si>
  <si>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</si>
  <si>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</si>
  <si>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</si>
  <si>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</si>
  <si>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</si>
  <si>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</si>
  <si>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</si>
  <si>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</si>
  <si>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</si>
  <si>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</si>
  <si>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</si>
  <si>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</si>
  <si>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</si>
  <si>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</si>
  <si>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</si>
  <si>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</si>
  <si>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</si>
  <si>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</si>
  <si>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</si>
  <si>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</si>
  <si>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</si>
  <si>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</si>
  <si>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</si>
  <si>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</si>
  <si>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</si>
  <si>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</si>
  <si>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</si>
  <si>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</si>
  <si>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</si>
  <si>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</si>
  <si>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</si>
  <si>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</si>
  <si>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</si>
  <si>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</si>
  <si>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</si>
  <si>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</si>
  <si>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</si>
  <si>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</si>
  <si>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</si>
  <si>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</si>
  <si>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</si>
  <si>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</si>
  <si>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</si>
  <si>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</si>
  <si>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</si>
  <si>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</si>
  <si>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</si>
  <si>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</si>
  <si>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</si>
  <si>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</si>
  <si>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</si>
  <si>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</si>
  <si>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</si>
  <si>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</si>
  <si>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</si>
  <si>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</si>
  <si>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</si>
  <si>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</si>
  <si>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</si>
  <si>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</si>
  <si>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</si>
  <si>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</si>
  <si>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</si>
  <si>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</si>
  <si>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</si>
  <si>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</si>
  <si>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</si>
  <si>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</si>
  <si>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</si>
  <si>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</si>
  <si>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</si>
  <si>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</si>
  <si>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</si>
  <si>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</si>
  <si>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</si>
  <si>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</si>
  <si>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</si>
  <si>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</si>
  <si>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</si>
  <si>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</si>
  <si>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</si>
  <si>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</si>
  <si>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</si>
  <si>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</si>
  <si>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</si>
  <si>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</si>
  <si>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</si>
  <si>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</si>
  <si>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</si>
  <si>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</si>
  <si>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</si>
  <si>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</si>
  <si>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</si>
  <si>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</si>
  <si>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</si>
  <si>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</si>
  <si>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</si>
  <si>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</si>
  <si>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</si>
  <si>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</si>
  <si>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</si>
  <si>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</si>
  <si>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</si>
  <si>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</si>
  <si>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</si>
  <si>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</si>
  <si>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</si>
  <si>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</si>
  <si>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</si>
  <si>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</si>
  <si>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</si>
  <si>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</si>
  <si>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</si>
  <si>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</si>
  <si>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</si>
  <si>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</si>
  <si>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</si>
  <si>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</si>
  <si>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</si>
  <si>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</si>
  <si>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</si>
  <si>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</si>
  <si>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</si>
  <si>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</si>
  <si>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</si>
  <si>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</si>
  <si>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</si>
  <si>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</si>
  <si>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</si>
  <si>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</si>
  <si>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</si>
  <si>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</si>
  <si>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</si>
  <si>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</si>
  <si>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</si>
  <si>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</si>
  <si>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</si>
  <si>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</si>
  <si>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</si>
  <si>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</si>
  <si>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</si>
  <si>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</si>
  <si>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</si>
  <si>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</si>
  <si>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</si>
  <si>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Ø 500 mm &lt; Ledningsnet ≤ Ø 800 mm</t>
  </si>
  <si>
    <t>Installationer "mekaniske riste og SRO" Miljøklasse A. (7-20 m2) - Mek/EL</t>
  </si>
  <si>
    <t>Ø 1000 mm &lt; Ledningsnet ≤ Ø 1200 mm</t>
  </si>
  <si>
    <t xml:space="preserve">Kælder (&lt; 7 m2) </t>
  </si>
  <si>
    <t>Installationer "mekaniske riste og SRO" Miljøklasse A. (7-20 m2) - SRO</t>
  </si>
  <si>
    <t>Strømpeforing Ø 200 mm &lt; Ledningsnet ≤ Ø 500 mm</t>
  </si>
  <si>
    <t>Stik</t>
  </si>
  <si>
    <t>Pumpestationer m. overbygning (&lt; 20 m2), Konstruktioner</t>
  </si>
  <si>
    <t>Pumpestationer m. overbygning (&lt; 20 m2), Mek/EL</t>
  </si>
  <si>
    <t>Pumpestationer m. overbygning (&lt; 20 m2), SRO</t>
  </si>
  <si>
    <t>2014</t>
  </si>
  <si>
    <t>75</t>
  </si>
  <si>
    <t>20</t>
  </si>
  <si>
    <t>10</t>
  </si>
  <si>
    <t>50</t>
  </si>
  <si>
    <t>Tjenestemandspensioner</t>
  </si>
  <si>
    <t>Ejendomsskatter</t>
  </si>
  <si>
    <t>Køb af ydelser og produkter, der er omfattet af prisloftreguleringen, hos et andet selskab</t>
  </si>
  <si>
    <t>Dokumenteret Spildevandssikkerhed</t>
  </si>
  <si>
    <t>Energi- og Vandværkstedet</t>
  </si>
  <si>
    <t>Forbedret drikkevandskvalitet</t>
  </si>
  <si>
    <t>Forsinkelsesbassiner, lukkede med automatisk rensning og SRO Miljøklasse A (større end 10.000 m3) - Mek/EL</t>
  </si>
  <si>
    <t>2015</t>
  </si>
  <si>
    <t>Ledningsnet &gt; Ø 1600 mm (rørbassiner og transportledninger)</t>
  </si>
  <si>
    <t>Pumpeinstallation Miljøklasse B (1.000-1.500 l/s) - Mek/EL</t>
  </si>
  <si>
    <t>Pumpeinstallation Miljøklasse B (1.000-1.500 l/s) - SRO</t>
  </si>
  <si>
    <t>Ø 1200 mm &lt; Ledningsnet ≤ Ø 1600 mm</t>
  </si>
  <si>
    <t>5</t>
  </si>
  <si>
    <t>2016</t>
  </si>
  <si>
    <t>30</t>
  </si>
  <si>
    <t>Udvikling af GIS datasystemer</t>
  </si>
  <si>
    <t>LAR-anlæg og fæskine</t>
  </si>
  <si>
    <t>HOFOR Spildevand Hvidovre AS</t>
  </si>
  <si>
    <t>S044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</si>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</sst>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Hvidovre AS</v>
      </c>
      <c r="B1" s="56"/>
      <c r="C1" s="56"/>
      <c r="D1" s="56"/>
      <c r="E1" s="56"/>
    </row>
    <row r="2" spans="1:5" x14ac:dyDescent="0.25">
      <c r="A2" s="222" t="str">
        <f>'1. Forside'!A2</f>
        <v>S044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206</v>
      </c>
      <c r="C7" s="51">
        <v>160000</v>
      </c>
      <c r="D7" s="191" t="s">
        <v>0</v>
      </c>
      <c r="E7" s="56"/>
    </row>
    <row r="8" spans="1:5" x14ac:dyDescent="0.25">
      <c r="A8" s="56"/>
      <c r="B8" s="213" t="s">
        <v>207</v>
      </c>
      <c r="C8" s="51">
        <v>160000</v>
      </c>
      <c r="D8" s="191" t="s">
        <v>0</v>
      </c>
      <c r="E8" s="56"/>
    </row>
    <row r="9" spans="1:5" x14ac:dyDescent="0.25">
      <c r="A9" s="56"/>
      <c r="B9" s="213" t="s">
        <v>208</v>
      </c>
      <c r="C9" s="51">
        <v>675000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995000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279053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995000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-715947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Hvidovre AS</v>
      </c>
      <c r="B1" s="26"/>
      <c r="C1" s="26"/>
      <c r="D1" s="26"/>
      <c r="E1" s="26"/>
    </row>
    <row r="2" spans="1:5" x14ac:dyDescent="0.25">
      <c r="A2" s="223" t="str">
        <f>'1. Forside'!A2</f>
        <v>S044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HOFOR Spildevand Hvidovre AS</v>
      </c>
      <c r="B1" s="26"/>
      <c r="C1" s="26"/>
      <c r="D1" s="26"/>
      <c r="E1" s="26"/>
    </row>
    <row r="2" spans="1:5" x14ac:dyDescent="0.25">
      <c r="A2" s="223" t="str">
        <f>'1. Forside'!A2</f>
        <v>S044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6749353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87462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6661891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4106515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5209000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-1102485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Hvidovre AS</v>
      </c>
      <c r="B1" s="26"/>
      <c r="C1" s="26"/>
      <c r="D1" s="26"/>
      <c r="E1" s="26"/>
    </row>
    <row r="2" spans="1:5" x14ac:dyDescent="0.25">
      <c r="A2" s="223" t="str">
        <f>'1. Forside'!A2</f>
        <v>S044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-34314522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-16667947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-17646575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-3529315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Hvidovre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91389516.305686861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26725547.40922185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3859820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-2105796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3384607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31864178.40922185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418315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418315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-5196231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-182542526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-152653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-187891410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-155608916.59077814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76284301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76284301</v>
      </c>
      <c r="D36" s="79" t="s">
        <v>0</v>
      </c>
      <c r="E36" s="10">
        <f>-C36</f>
        <v>-76284301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15105215.305686861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HOFOR Spildevand Hvidovre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S044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3651827</v>
      </c>
      <c r="F7" s="224" t="s">
        <v>0</v>
      </c>
      <c r="G7" s="225">
        <v>8313460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3651827</v>
      </c>
      <c r="F11" s="228" t="s">
        <v>0</v>
      </c>
      <c r="G11" s="55">
        <f>E11+G7-G8-G9</f>
        <v>11965287</v>
      </c>
      <c r="H11" s="228" t="s">
        <v>0</v>
      </c>
      <c r="I11" s="55">
        <f>G11+I7-I8-I9</f>
        <v>11965287</v>
      </c>
      <c r="J11" s="228" t="s">
        <v>0</v>
      </c>
      <c r="K11" s="55">
        <f>K7-K8-K9+K10+I11</f>
        <v>11965287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Hvidovre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18088809.08523773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-68737.47452390338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-904440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17115631.610713828</v>
      </c>
      <c r="D13" s="79" t="s">
        <v>0</v>
      </c>
      <c r="E13" s="6">
        <f>C13</f>
        <v>17115631.610713828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24867471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222</v>
      </c>
      <c r="C16" s="14">
        <f>'6. Gennemførte investeringer'!F23</f>
        <v>4973327.8612333331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-849295.1642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investeringer'!F24</f>
        <v>3241124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32232627.697033331</v>
      </c>
      <c r="D19" s="79" t="s">
        <v>0</v>
      </c>
      <c r="E19" s="8">
        <f>C19</f>
        <v>32232627.697033331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20744882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72000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5666162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995000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-715947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6661891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-1102485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32321503</v>
      </c>
      <c r="D30" s="79" t="s">
        <v>0</v>
      </c>
      <c r="E30" s="6">
        <f>C30</f>
        <v>32321503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-3529315</v>
      </c>
      <c r="D32" s="79" t="s">
        <v>0</v>
      </c>
      <c r="E32" s="10">
        <f>C32</f>
        <v>-3529315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15105215.305686861</v>
      </c>
      <c r="D34" s="79" t="s">
        <v>0</v>
      </c>
      <c r="E34" s="12">
        <f>C34</f>
        <v>15105215.305686861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93245662.613434017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2893938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32.221029826289993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HOFOR Spildevand Hvidovre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S044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18088809.08523773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18088809.08523773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18088809.08523773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-68737.47452390338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Hvidovre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11410420.77096796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18020071.610713828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18088809.08523773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4988927.5984629877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904440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Hvidovre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915736543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24867471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24867471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Hvidovre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198</v>
      </c>
      <c r="D8" s="31" t="s">
        <v>199</v>
      </c>
      <c r="E8" s="32">
        <v>2182.8000000000002</v>
      </c>
      <c r="F8" s="34">
        <f t="shared" ref="F8" si="0">E8/D8</f>
        <v>29.104000000000003</v>
      </c>
      <c r="G8" s="35" t="s">
        <v>0</v>
      </c>
      <c r="H8" s="26"/>
    </row>
    <row r="9" spans="1:8" s="150" customFormat="1" ht="26.25" x14ac:dyDescent="0.25">
      <c r="A9" s="26"/>
      <c r="B9" s="29" t="s">
        <v>189</v>
      </c>
      <c r="C9" s="30" t="s">
        <v>198</v>
      </c>
      <c r="D9" s="31" t="s">
        <v>200</v>
      </c>
      <c r="E9" s="32">
        <v>10228.48</v>
      </c>
      <c r="F9" s="34">
        <f t="shared" ref="F9:F20" si="1">E9/D9</f>
        <v>511.42399999999998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198</v>
      </c>
      <c r="D10" s="31" t="s">
        <v>199</v>
      </c>
      <c r="E10" s="32">
        <v>41134263.520000003</v>
      </c>
      <c r="F10" s="34">
        <f t="shared" si="1"/>
        <v>548456.84693333332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198</v>
      </c>
      <c r="D11" s="31" t="s">
        <v>199</v>
      </c>
      <c r="E11" s="32">
        <v>633028.9</v>
      </c>
      <c r="F11" s="34">
        <f t="shared" si="1"/>
        <v>8440.3853333333336</v>
      </c>
      <c r="G11" s="35" t="s">
        <v>0</v>
      </c>
      <c r="H11" s="26"/>
    </row>
    <row r="12" spans="1:8" s="150" customFormat="1" ht="26.25" x14ac:dyDescent="0.25">
      <c r="A12" s="26"/>
      <c r="B12" s="29" t="s">
        <v>189</v>
      </c>
      <c r="C12" s="30" t="s">
        <v>198</v>
      </c>
      <c r="D12" s="31" t="s">
        <v>200</v>
      </c>
      <c r="E12" s="32">
        <v>344497.01</v>
      </c>
      <c r="F12" s="34">
        <f t="shared" si="1"/>
        <v>17224.8505</v>
      </c>
      <c r="G12" s="35" t="s">
        <v>0</v>
      </c>
      <c r="H12" s="26"/>
    </row>
    <row r="13" spans="1:8" s="150" customFormat="1" ht="26.25" x14ac:dyDescent="0.25">
      <c r="A13" s="26"/>
      <c r="B13" s="29" t="s">
        <v>192</v>
      </c>
      <c r="C13" s="30" t="s">
        <v>198</v>
      </c>
      <c r="D13" s="31" t="s">
        <v>201</v>
      </c>
      <c r="E13" s="32">
        <v>54506.43</v>
      </c>
      <c r="F13" s="34">
        <f t="shared" si="1"/>
        <v>5450.643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198</v>
      </c>
      <c r="D14" s="31" t="s">
        <v>202</v>
      </c>
      <c r="E14" s="32">
        <v>10344714.199999999</v>
      </c>
      <c r="F14" s="34">
        <f t="shared" si="1"/>
        <v>206894.28399999999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198</v>
      </c>
      <c r="D15" s="31" t="s">
        <v>199</v>
      </c>
      <c r="E15" s="32">
        <v>261825.25</v>
      </c>
      <c r="F15" s="34">
        <f t="shared" si="1"/>
        <v>3491.0033333333336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198</v>
      </c>
      <c r="D16" s="31" t="s">
        <v>202</v>
      </c>
      <c r="E16" s="32">
        <v>1009866.51</v>
      </c>
      <c r="F16" s="34">
        <f t="shared" si="1"/>
        <v>20197.3302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198</v>
      </c>
      <c r="D17" s="31" t="s">
        <v>202</v>
      </c>
      <c r="E17" s="32">
        <v>158348</v>
      </c>
      <c r="F17" s="34">
        <f t="shared" si="1"/>
        <v>3166.96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 t="s">
        <v>198</v>
      </c>
      <c r="D18" s="31" t="s">
        <v>202</v>
      </c>
      <c r="E18" s="32">
        <v>239698.78</v>
      </c>
      <c r="F18" s="34">
        <f t="shared" si="1"/>
        <v>4793.9755999999998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 t="s">
        <v>198</v>
      </c>
      <c r="D19" s="31" t="s">
        <v>200</v>
      </c>
      <c r="E19" s="32">
        <v>25815.06</v>
      </c>
      <c r="F19" s="34">
        <f t="shared" si="1"/>
        <v>1290.7530000000002</v>
      </c>
      <c r="G19" s="35" t="s">
        <v>0</v>
      </c>
      <c r="H19" s="26"/>
    </row>
    <row r="20" spans="1:8" s="150" customFormat="1" x14ac:dyDescent="0.25">
      <c r="A20" s="26"/>
      <c r="B20" s="29" t="s">
        <v>197</v>
      </c>
      <c r="C20" s="30" t="s">
        <v>198</v>
      </c>
      <c r="D20" s="31" t="s">
        <v>201</v>
      </c>
      <c r="E20" s="32">
        <v>204048.58</v>
      </c>
      <c r="F20" s="34">
        <f t="shared" si="1"/>
        <v>20404.858</v>
      </c>
      <c r="G20" s="35" t="s">
        <v>0</v>
      </c>
      <c r="H20" s="26"/>
    </row>
    <row r="21" spans="1:8" s="150" customFormat="1" x14ac:dyDescent="0.25">
      <c r="A21" s="26"/>
      <c r="B21" s="23" t="s">
        <v>72</v>
      </c>
      <c r="C21" s="160"/>
      <c r="D21" s="160"/>
      <c r="E21" s="160"/>
      <c r="F21" s="36">
        <f>SUM(F8:F20)</f>
        <v>840352.4179</v>
      </c>
      <c r="G21" s="37" t="s">
        <v>0</v>
      </c>
      <c r="H21" s="26"/>
    </row>
    <row r="22" spans="1:8" s="150" customFormat="1" x14ac:dyDescent="0.25">
      <c r="A22" s="26"/>
      <c r="B22" s="107" t="s">
        <v>136</v>
      </c>
      <c r="C22" s="161"/>
      <c r="D22" s="161"/>
      <c r="E22" s="161"/>
      <c r="F22" s="66">
        <v>4132975.4433333334</v>
      </c>
      <c r="G22" s="37" t="s">
        <v>0</v>
      </c>
      <c r="H22" s="26"/>
    </row>
    <row r="23" spans="1:8" s="150" customFormat="1" x14ac:dyDescent="0.25">
      <c r="A23" s="26"/>
      <c r="B23" s="39" t="s">
        <v>69</v>
      </c>
      <c r="C23" s="162"/>
      <c r="D23" s="162"/>
      <c r="E23" s="163"/>
      <c r="F23" s="38">
        <f>F21+F22</f>
        <v>4973327.8612333331</v>
      </c>
      <c r="G23" s="38" t="s">
        <v>0</v>
      </c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hidden="1" x14ac:dyDescent="0.25"/>
    <row r="28" spans="1:8" s="150" customFormat="1" hidden="1" x14ac:dyDescent="0.25"/>
    <row r="29" spans="1:8" s="150" customFormat="1" hidden="1" x14ac:dyDescent="0.25"/>
    <row r="30" spans="1:8" s="150" customFormat="1" ht="14.45" hidden="1" customHeight="1" x14ac:dyDescent="0.25"/>
    <row r="31" spans="1:8" s="150" customFormat="1" ht="14.4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HOFOR Spildevand Hvidovre AS</v>
      </c>
      <c r="B1" s="164"/>
      <c r="C1" s="164"/>
      <c r="D1" s="164"/>
      <c r="E1" s="164"/>
    </row>
    <row r="2" spans="1:5" x14ac:dyDescent="0.25">
      <c r="A2" s="1" t="str">
        <f>'1. Forside'!A2</f>
        <v>S044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1265000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1265000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investeringer'!F21</f>
        <v>840352.4179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-849295.1642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Hvidovre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ht="26.25" x14ac:dyDescent="0.25">
      <c r="A8" s="26"/>
      <c r="B8" s="29" t="s">
        <v>209</v>
      </c>
      <c r="C8" s="30" t="s">
        <v>210</v>
      </c>
      <c r="D8" s="31" t="s">
        <v>200</v>
      </c>
      <c r="E8" s="32">
        <v>1260000</v>
      </c>
      <c r="F8" s="45">
        <f>E8/D8</f>
        <v>63000</v>
      </c>
      <c r="G8" s="35" t="s">
        <v>0</v>
      </c>
      <c r="H8" s="26"/>
    </row>
    <row r="9" spans="1:8" s="150" customFormat="1" x14ac:dyDescent="0.25">
      <c r="A9" s="26"/>
      <c r="B9" s="29" t="s">
        <v>191</v>
      </c>
      <c r="C9" s="30" t="s">
        <v>210</v>
      </c>
      <c r="D9" s="31" t="s">
        <v>199</v>
      </c>
      <c r="E9" s="32">
        <v>360000</v>
      </c>
      <c r="F9" s="45">
        <f t="shared" ref="F9:F21" si="0">E9/D9</f>
        <v>4800</v>
      </c>
      <c r="G9" s="35" t="s">
        <v>0</v>
      </c>
      <c r="H9" s="26"/>
    </row>
    <row r="10" spans="1:8" s="150" customFormat="1" x14ac:dyDescent="0.25">
      <c r="A10" s="26"/>
      <c r="B10" s="29" t="s">
        <v>211</v>
      </c>
      <c r="C10" s="30" t="s">
        <v>210</v>
      </c>
      <c r="D10" s="31" t="s">
        <v>199</v>
      </c>
      <c r="E10" s="32">
        <v>103680000</v>
      </c>
      <c r="F10" s="45">
        <f t="shared" si="0"/>
        <v>1382400</v>
      </c>
      <c r="G10" s="35" t="s">
        <v>0</v>
      </c>
      <c r="H10" s="26"/>
    </row>
    <row r="11" spans="1:8" s="150" customFormat="1" x14ac:dyDescent="0.25">
      <c r="A11" s="26"/>
      <c r="B11" s="29" t="s">
        <v>212</v>
      </c>
      <c r="C11" s="30" t="s">
        <v>210</v>
      </c>
      <c r="D11" s="31" t="s">
        <v>200</v>
      </c>
      <c r="E11" s="32">
        <v>225000</v>
      </c>
      <c r="F11" s="45">
        <f t="shared" si="0"/>
        <v>11250</v>
      </c>
      <c r="G11" s="35" t="s">
        <v>0</v>
      </c>
      <c r="H11" s="26"/>
    </row>
    <row r="12" spans="1:8" s="150" customFormat="1" x14ac:dyDescent="0.25">
      <c r="A12" s="26"/>
      <c r="B12" s="29" t="s">
        <v>213</v>
      </c>
      <c r="C12" s="30" t="s">
        <v>210</v>
      </c>
      <c r="D12" s="31" t="s">
        <v>201</v>
      </c>
      <c r="E12" s="32">
        <v>3120202</v>
      </c>
      <c r="F12" s="45">
        <f t="shared" si="0"/>
        <v>312020.2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210</v>
      </c>
      <c r="D13" s="31" t="s">
        <v>199</v>
      </c>
      <c r="E13" s="32">
        <v>180000</v>
      </c>
      <c r="F13" s="45">
        <f t="shared" si="0"/>
        <v>2400</v>
      </c>
      <c r="G13" s="35" t="s">
        <v>0</v>
      </c>
      <c r="H13" s="26"/>
    </row>
    <row r="14" spans="1:8" s="150" customFormat="1" x14ac:dyDescent="0.25">
      <c r="A14" s="26"/>
      <c r="B14" s="29" t="s">
        <v>214</v>
      </c>
      <c r="C14" s="30" t="s">
        <v>210</v>
      </c>
      <c r="D14" s="31" t="s">
        <v>199</v>
      </c>
      <c r="E14" s="32">
        <v>2315160</v>
      </c>
      <c r="F14" s="45">
        <f t="shared" si="0"/>
        <v>30868.799999999999</v>
      </c>
      <c r="G14" s="35" t="s">
        <v>0</v>
      </c>
      <c r="H14" s="26"/>
    </row>
    <row r="15" spans="1:8" s="150" customFormat="1" x14ac:dyDescent="0.25">
      <c r="A15" s="26"/>
      <c r="B15" s="29" t="s">
        <v>218</v>
      </c>
      <c r="C15" s="30" t="s">
        <v>210</v>
      </c>
      <c r="D15" s="31" t="s">
        <v>215</v>
      </c>
      <c r="E15" s="32">
        <v>197100</v>
      </c>
      <c r="F15" s="45">
        <f t="shared" si="0"/>
        <v>39420</v>
      </c>
      <c r="G15" s="35" t="s">
        <v>0</v>
      </c>
      <c r="H15" s="26"/>
    </row>
    <row r="16" spans="1:8" s="150" customFormat="1" x14ac:dyDescent="0.25">
      <c r="A16" s="26"/>
      <c r="B16" s="29" t="s">
        <v>191</v>
      </c>
      <c r="C16" s="30" t="s">
        <v>216</v>
      </c>
      <c r="D16" s="31" t="s">
        <v>199</v>
      </c>
      <c r="E16" s="32">
        <v>300000</v>
      </c>
      <c r="F16" s="45">
        <f t="shared" si="0"/>
        <v>4000</v>
      </c>
      <c r="G16" s="35" t="s">
        <v>0</v>
      </c>
      <c r="H16" s="26"/>
    </row>
    <row r="17" spans="1:8" s="150" customFormat="1" x14ac:dyDescent="0.25">
      <c r="A17" s="26"/>
      <c r="B17" s="29" t="s">
        <v>211</v>
      </c>
      <c r="C17" s="30" t="s">
        <v>216</v>
      </c>
      <c r="D17" s="31" t="s">
        <v>199</v>
      </c>
      <c r="E17" s="32">
        <v>66835500</v>
      </c>
      <c r="F17" s="45">
        <f t="shared" si="0"/>
        <v>891140</v>
      </c>
      <c r="G17" s="35" t="s">
        <v>0</v>
      </c>
      <c r="H17" s="26"/>
    </row>
    <row r="18" spans="1:8" s="150" customFormat="1" x14ac:dyDescent="0.25">
      <c r="A18" s="26"/>
      <c r="B18" s="29" t="s">
        <v>212</v>
      </c>
      <c r="C18" s="30" t="s">
        <v>216</v>
      </c>
      <c r="D18" s="31" t="s">
        <v>200</v>
      </c>
      <c r="E18" s="32">
        <v>1312500</v>
      </c>
      <c r="F18" s="45">
        <f t="shared" si="0"/>
        <v>65625</v>
      </c>
      <c r="G18" s="35" t="s">
        <v>0</v>
      </c>
      <c r="H18" s="26"/>
    </row>
    <row r="19" spans="1:8" s="150" customFormat="1" x14ac:dyDescent="0.25">
      <c r="A19" s="26"/>
      <c r="B19" s="29" t="s">
        <v>194</v>
      </c>
      <c r="C19" s="30" t="s">
        <v>216</v>
      </c>
      <c r="D19" s="31" t="s">
        <v>199</v>
      </c>
      <c r="E19" s="32">
        <v>150000</v>
      </c>
      <c r="F19" s="45">
        <f t="shared" si="0"/>
        <v>2000</v>
      </c>
      <c r="G19" s="35" t="s">
        <v>0</v>
      </c>
      <c r="H19" s="26"/>
    </row>
    <row r="20" spans="1:8" s="150" customFormat="1" x14ac:dyDescent="0.25">
      <c r="A20" s="26"/>
      <c r="B20" s="29" t="s">
        <v>214</v>
      </c>
      <c r="C20" s="30" t="s">
        <v>216</v>
      </c>
      <c r="D20" s="31" t="s">
        <v>199</v>
      </c>
      <c r="E20" s="32">
        <v>4290000</v>
      </c>
      <c r="F20" s="45">
        <f t="shared" si="0"/>
        <v>57200</v>
      </c>
      <c r="G20" s="35" t="s">
        <v>0</v>
      </c>
      <c r="H20" s="26"/>
    </row>
    <row r="21" spans="1:8" s="150" customFormat="1" x14ac:dyDescent="0.25">
      <c r="A21" s="26"/>
      <c r="B21" s="29" t="s">
        <v>219</v>
      </c>
      <c r="C21" s="30" t="s">
        <v>216</v>
      </c>
      <c r="D21" s="31" t="s">
        <v>217</v>
      </c>
      <c r="E21" s="32">
        <v>11250000</v>
      </c>
      <c r="F21" s="45">
        <f t="shared" si="0"/>
        <v>375000</v>
      </c>
      <c r="G21" s="35" t="s">
        <v>0</v>
      </c>
      <c r="H21" s="26"/>
    </row>
    <row r="22" spans="1:8" s="150" customFormat="1" x14ac:dyDescent="0.25">
      <c r="A22" s="26"/>
      <c r="B22" s="109" t="s">
        <v>73</v>
      </c>
      <c r="C22" s="167"/>
      <c r="D22" s="168"/>
      <c r="E22" s="169"/>
      <c r="F22" s="46">
        <f>SUMIF(C8:C21,"2015",F8:F21)</f>
        <v>1846159</v>
      </c>
      <c r="G22" s="47" t="s">
        <v>0</v>
      </c>
      <c r="H22" s="26"/>
    </row>
    <row r="23" spans="1:8" s="150" customFormat="1" x14ac:dyDescent="0.25">
      <c r="A23" s="26"/>
      <c r="B23" s="107" t="s">
        <v>134</v>
      </c>
      <c r="C23" s="170"/>
      <c r="D23" s="171"/>
      <c r="E23" s="172"/>
      <c r="F23" s="46">
        <f>SUMIF(C8:C21,"2016",F8:F21)</f>
        <v>1394965</v>
      </c>
      <c r="G23" s="47" t="s">
        <v>0</v>
      </c>
      <c r="H23" s="26"/>
    </row>
    <row r="24" spans="1:8" s="150" customFormat="1" x14ac:dyDescent="0.25">
      <c r="A24" s="26"/>
      <c r="B24" s="50" t="s">
        <v>36</v>
      </c>
      <c r="C24" s="173"/>
      <c r="D24" s="174"/>
      <c r="E24" s="174"/>
      <c r="F24" s="48">
        <f>F22+F23</f>
        <v>3241124</v>
      </c>
      <c r="G24" s="49" t="s">
        <v>0</v>
      </c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166"/>
      <c r="D27" s="26"/>
      <c r="E27" s="26"/>
      <c r="F27" s="175"/>
      <c r="G27" s="175"/>
      <c r="H27" s="2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t="12" hidden="1" customHeight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Hvidovre AS</v>
      </c>
      <c r="B1" s="56"/>
      <c r="C1" s="56"/>
      <c r="D1" s="178"/>
      <c r="E1" s="56"/>
    </row>
    <row r="2" spans="1:5" x14ac:dyDescent="0.25">
      <c r="A2" s="222" t="str">
        <f>'1. Forside'!A2</f>
        <v>S044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203</v>
      </c>
      <c r="C8" s="51">
        <v>164605</v>
      </c>
      <c r="D8" s="182" t="s">
        <v>0</v>
      </c>
      <c r="E8" s="56"/>
    </row>
    <row r="9" spans="1:5" x14ac:dyDescent="0.25">
      <c r="A9" s="56"/>
      <c r="B9" s="207" t="s">
        <v>204</v>
      </c>
      <c r="C9" s="51">
        <v>47277</v>
      </c>
      <c r="D9" s="182" t="s">
        <v>0</v>
      </c>
      <c r="E9" s="56"/>
    </row>
    <row r="10" spans="1:5" x14ac:dyDescent="0.25">
      <c r="A10" s="56"/>
      <c r="B10" s="207" t="s">
        <v>205</v>
      </c>
      <c r="C10" s="51">
        <v>20500000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20744882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60000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12000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72000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29412162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23746000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5666162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2015-08-11T13:17:57Z</cp:lastPrinted>
  <dcterms:created xsi:type="dcterms:W3CDTF">2014-01-17T08:54:17Z</dcterms:created>
  <dcterms:modified xsi:type="dcterms:W3CDTF">2015-10-01T12:10:37Z</dcterms:modified>
</cp:coreProperties>
</file>