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645" windowWidth="20535" windowHeight="11760" tabRatio="842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r:id="rId13"/>
    <sheet name="14. Kontrol med indtægtsrammen" sheetId="19" r:id="rId14"/>
    <sheet name="15. EEG" sheetId="17" r:id="rId15"/>
  </sheets>
  <definedNames>
    <definedName name="_xlnm.Print_Area" localSheetId="10">'11. Klimatilpasning'!$A$1:$E$44</definedName>
  </definedNames>
  <calcPr calcId="145621"/>
</workbook>
</file>

<file path=xl/calcChain.xml><?xml version="1.0" encoding="utf-8"?>
<calcChain xmlns="http://schemas.openxmlformats.org/spreadsheetml/2006/main">
  <c r="C9" i="4" l="1"/>
  <c r="F9" i="7" l="1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C35" i="13" l="1"/>
  <c r="F9" i="2" l="1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C24" i="8" l="1"/>
  <c r="E31" i="19" l="1"/>
  <c r="C36" i="19" l="1"/>
  <c r="E36" i="19" s="1"/>
  <c r="C26" i="19" l="1"/>
  <c r="C17" i="19"/>
  <c r="A2" i="16" l="1"/>
  <c r="A2" i="15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A2" i="8"/>
  <c r="A2" i="4"/>
  <c r="C27" i="16"/>
  <c r="C9" i="9" l="1"/>
  <c r="C15" i="8" s="1"/>
  <c r="E29" i="19"/>
  <c r="C12" i="8"/>
  <c r="C21" i="16"/>
  <c r="C8" i="8" s="1"/>
  <c r="C13" i="15"/>
  <c r="C15" i="15" s="1"/>
  <c r="C11" i="8" s="1"/>
  <c r="C9" i="11"/>
  <c r="C28" i="8" s="1"/>
  <c r="C9" i="16" l="1"/>
  <c r="C11" i="17"/>
  <c r="K10" i="17" s="1"/>
  <c r="C15" i="16"/>
  <c r="C13" i="19"/>
  <c r="C27" i="19" s="1"/>
  <c r="C33" i="16"/>
  <c r="C9" i="8" s="1"/>
  <c r="C7" i="8"/>
  <c r="E27" i="19" l="1"/>
  <c r="E37" i="19" s="1"/>
  <c r="C34" i="8" s="1"/>
  <c r="E34" i="8" s="1"/>
  <c r="C16" i="16"/>
  <c r="E11" i="17"/>
  <c r="G11" i="17" s="1"/>
  <c r="I11" i="17" s="1"/>
  <c r="K11" i="17" s="1"/>
  <c r="C8" i="15"/>
  <c r="F33" i="7" l="1"/>
  <c r="F35" i="7" s="1"/>
  <c r="F26" i="2" l="1"/>
  <c r="F27" i="2"/>
  <c r="F28" i="2"/>
  <c r="C9" i="12" l="1"/>
  <c r="C11" i="12" s="1"/>
  <c r="C32" i="8" s="1"/>
  <c r="E32" i="8" s="1"/>
  <c r="C26" i="8" l="1"/>
  <c r="F8" i="2" l="1"/>
  <c r="F8" i="7"/>
  <c r="F34" i="7" s="1"/>
  <c r="F29" i="2" l="1"/>
  <c r="C9" i="10" s="1"/>
  <c r="C15" i="11" l="1"/>
  <c r="C29" i="8" s="1"/>
  <c r="C41" i="13"/>
  <c r="C27" i="8" s="1"/>
  <c r="C15" i="4"/>
  <c r="C25" i="8" s="1"/>
  <c r="C22" i="3"/>
  <c r="C23" i="8" s="1"/>
  <c r="F36" i="7"/>
  <c r="C18" i="8" s="1"/>
  <c r="C16" i="3"/>
  <c r="C22" i="8" s="1"/>
  <c r="C10" i="3"/>
  <c r="C21" i="8" s="1"/>
  <c r="C10" i="10"/>
  <c r="C17" i="8" s="1"/>
  <c r="F31" i="2"/>
  <c r="C16" i="8" s="1"/>
  <c r="C19" i="8" l="1"/>
  <c r="E19" i="8" s="1"/>
  <c r="C30" i="8"/>
  <c r="E30" i="8" s="1"/>
  <c r="A1" i="8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<sst xmlns="http://schemas.openxmlformats.org/spreadsheetml/2006/main" count="612" uniqueCount="265">
  <si>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</si>
  <si>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</si>
  <si>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</si>
  <si>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</si>
  <si>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</si>
  <si>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</si>
  <si>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</si>
  <si>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</si>
  <si>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</si>
  <si>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</si>
  <si>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</si>
  <si>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</si>
  <si>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</si>
  <si>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</si>
  <si>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</si>
  <si>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</si>
  <si>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</si>
  <si>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</si>
  <si>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</si>
  <si>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</si>
  <si>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</si>
  <si>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</si>
  <si>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</si>
  <si>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</si>
  <si>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</si>
  <si>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</si>
  <si>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</si>
  <si>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</si>
  <si>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</si>
  <si>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</si>
  <si>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</si>
  <si>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</si>
  <si>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</si>
  <si>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</si>
  <si>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</si>
  <si>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</si>
  <si>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</si>
  <si>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</si>
  <si>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</si>
  <si>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</si>
  <si>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</si>
  <si>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</si>
  <si>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</si>
  <si>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</si>
  <si>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</si>
  <si>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</si>
  <si>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</si>
  <si>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</si>
  <si>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</si>
  <si>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</si>
  <si>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</si>
  <si>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</si>
  <si>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</si>
  <si>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</si>
  <si>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</si>
  <si>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</si>
  <si>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</si>
  <si>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</si>
  <si>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</si>
  <si>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</si>
  <si>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</si>
  <si>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</si>
  <si>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</si>
  <si>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</si>
  <si>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</si>
  <si>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</si>
  <si>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</si>
  <si>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</si>
  <si>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</si>
  <si>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</si>
  <si>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</si>
  <si>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</si>
  <si>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</si>
  <si>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</si>
  <si>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</si>
  <si>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</si>
  <si>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</si>
  <si>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</si>
  <si>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</si>
  <si>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</si>
  <si>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</si>
  <si>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</si>
  <si>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</si>
  <si>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</si>
  <si>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</si>
  <si>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</si>
  <si>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</si>
  <si>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</si>
  <si>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</si>
  <si>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</si>
  <si>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</si>
  <si>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</si>
  <si>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</si>
  <si>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</si>
  <si>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</si>
  <si>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</si>
  <si>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</si>
  <si>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</si>
  <si>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</si>
  <si>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</si>
  <si>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</si>
  <si>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</si>
  <si>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</si>
  <si>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</si>
  <si>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</si>
  <si>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</si>
  <si>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</si>
  <si>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</si>
  <si>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</si>
  <si>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</si>
  <si>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</si>
  <si>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</si>
  <si>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</si>
  <si>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</si>
  <si>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</si>
  <si>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</si>
  <si>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</si>
  <si>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</si>
  <si>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</si>
  <si>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</si>
  <si>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</si>
  <si>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</si>
  <si>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</si>
  <si>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</si>
  <si>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</si>
  <si>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</si>
  <si>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</si>
  <si>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</si>
  <si>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</si>
  <si>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</si>
  <si>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</si>
  <si>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</si>
  <si>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</si>
  <si>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</si>
  <si>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</si>
  <si>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</si>
  <si>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</si>
  <si>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</si>
  <si>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</si>
  <si>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</si>
  <si>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</si>
  <si>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</si>
  <si>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</si>
  <si>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</si>
  <si>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</si>
  <si>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</si>
  <si>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</si>
  <si>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</si>
  <si>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</si>
  <si>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</si>
  <si>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</si>
  <si>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</si>
  <si>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</si>
  <si>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</si>
  <si>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</si>
  <si>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</si>
  <si>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</si>
  <si>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</si>
  <si>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</si>
  <si>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</si>
  <si>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</si>
  <si>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</si>
  <si>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</si>
  <si>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</si>
  <si>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</si>
  <si>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</si>
  <si>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</si>
  <si>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</si>
  <si>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</si>
  <si>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</si>
  <si>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</si>
  <si>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</si>
  <si>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</si>
  <si>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</si>
  <si>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</si>
  <si>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</si>
  <si>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</si>
  <si>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</si>
  <si>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</si>
  <si>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</si>
  <si>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</si>
  <si>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</si>
  <si>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</si>
  <si>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</si>
  <si>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</si>
  <si>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</si>
  <si>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</si>
  <si>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</si>
  <si>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</si>
  <si>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</si>
  <si>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</si>
  <si>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</si>
  <si>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</si>
  <si>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</si>
  <si>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</si>
  <si>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Ø 800 mm &lt; Ledningsnet ≤ Ø 1000 mm</t>
  </si>
  <si>
    <t>Stik</t>
  </si>
  <si>
    <t>Brønde</t>
  </si>
  <si>
    <t>Pumpestationer m. overbygning (&lt; 20 m2), SRO</t>
  </si>
  <si>
    <t>Pumpestationer m. overbygning (&lt; 20 m2), Mek/EL</t>
  </si>
  <si>
    <t>Jordbassin Klasse B</t>
  </si>
  <si>
    <t xml:space="preserve">Ledningsnet ≤ Ø 200 mm </t>
  </si>
  <si>
    <t xml:space="preserve">Kælder (&lt; 7 m2) </t>
  </si>
  <si>
    <t>Pumpestationer m. overbygning (&lt; 20 m2), Konstruktioner</t>
  </si>
  <si>
    <t>Pumpeinstallation Miljøklasse A (1.000-1.500 l/s) - Mek/EL</t>
  </si>
  <si>
    <t>Forsinkelsesbassiner, lukkede med automatisk rensning og SRO Miljøklasse A (1.000-3.000 m3) - Konstruktioner</t>
  </si>
  <si>
    <t>Strømpeforing Ø 500 mm &lt; Ledningsnet ≤ Ø 800 mm</t>
  </si>
  <si>
    <t>Software METSAM</t>
  </si>
  <si>
    <t>SAP Afregningssystem</t>
  </si>
  <si>
    <t>2014</t>
  </si>
  <si>
    <t>75</t>
  </si>
  <si>
    <t>10</t>
  </si>
  <si>
    <t>20</t>
  </si>
  <si>
    <t>50</t>
  </si>
  <si>
    <t>5</t>
  </si>
  <si>
    <t>AB Jagtgården</t>
  </si>
  <si>
    <t>Amagerbrogade</t>
  </si>
  <si>
    <t>Carl Nielsens Alle</t>
  </si>
  <si>
    <t>De Gamles By</t>
  </si>
  <si>
    <t>De Indre søer</t>
  </si>
  <si>
    <t>Folehaven</t>
  </si>
  <si>
    <t>Fuglekvarteret Vest</t>
  </si>
  <si>
    <t>Gothersgade</t>
  </si>
  <si>
    <t>Hovmestervej</t>
  </si>
  <si>
    <t>Husum Vænge</t>
  </si>
  <si>
    <t>Rantzausgade</t>
  </si>
  <si>
    <t>Remiserne og Stierne</t>
  </si>
  <si>
    <t>Scandia</t>
  </si>
  <si>
    <t>Stierne ved Nyboder Skole</t>
  </si>
  <si>
    <t>Strandboulevarden</t>
  </si>
  <si>
    <t>Ørnevej-Glentevej-Nordre Fasanvej</t>
  </si>
  <si>
    <t>Østerbrogade</t>
  </si>
  <si>
    <t>Toftevang</t>
  </si>
  <si>
    <t>Ryparken (godkendt til PL2013)</t>
  </si>
  <si>
    <t>GF Øresund (godkendt til PL2015)</t>
  </si>
  <si>
    <t>Tåsinge Plads (godkendt til PL2014)</t>
  </si>
  <si>
    <t>Sankt Annæ Plads (godkendt til PL2014)</t>
  </si>
  <si>
    <t>Enghave Park (godkendt til PL2015)</t>
  </si>
  <si>
    <t>Skt. Kjelds Kvarteret (godkendt til PL2015)</t>
  </si>
  <si>
    <t>Strandstræderne (godkendt til PL2015)</t>
  </si>
  <si>
    <t>Amagerbanen II (Vermlandsgade – Prags Boulevard)</t>
  </si>
  <si>
    <t>Amagerbanen I (godkendt til PL2014)</t>
  </si>
  <si>
    <t>Ejendomsskatter</t>
  </si>
  <si>
    <t>Køb af ydelser og produkter, der er omfattet af prisloftreguleringen, hos et andet selskab</t>
  </si>
  <si>
    <t>Administrationbygninger</t>
  </si>
  <si>
    <t>2015</t>
  </si>
  <si>
    <t>Forsinkelsesbassiner, lukkede med automatisk rensning og SRO Miljøklasse A (større end 10.000 m3) - Konstruktioner</t>
  </si>
  <si>
    <t>Ledningsnet &gt; Ø 1600 mm (rørbassiner og transportledninger)</t>
  </si>
  <si>
    <t>Mindre renseanlæg &lt; 5.000 PE uden mulighed for opdeling</t>
  </si>
  <si>
    <t>40</t>
  </si>
  <si>
    <t>Pumpeinstallation Miljøklasse B (1.000-1.500 l/s) - Mek/EL</t>
  </si>
  <si>
    <t>Pumpeinstallation Miljøklasse B (1.000-1.500 l/s) - SRO</t>
  </si>
  <si>
    <t>Ø 1200 mm &lt; Ledningsnet ≤ Ø 1600 mm</t>
  </si>
  <si>
    <t>30</t>
  </si>
  <si>
    <t>2016</t>
  </si>
  <si>
    <t>Udvikling af GIS datasystemer</t>
  </si>
  <si>
    <t>Opbygning af hydraulisk model, reberegning af oversvømmelseskort og revurdering af bluespots</t>
  </si>
  <si>
    <t>Anlæg af bassiner og fæskiner</t>
  </si>
  <si>
    <t>OMOVAST II (varslingssystem)</t>
  </si>
  <si>
    <t>Dokumenteret Spildevandssikkerhed</t>
  </si>
  <si>
    <t>Klimaunderstøttende tiltag</t>
  </si>
  <si>
    <t>Del af tidligere godkendte tillæg vedrørende omkostninger i 2014</t>
  </si>
  <si>
    <t>HOFOR Spildevand København AS</t>
  </si>
  <si>
    <t>S045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</si>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</sst>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  <numFmt numFmtId="173" formatCode="_ &quot;kr&quot;\ * #,##0.00_ ;_ &quot;kr&quot;\ * \-#,##0.00_ ;_ &quot;kr&quot;\ * &quot;-&quot;??_ ;_ @_ 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6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  <xf numFmtId="173" fontId="8" fillId="0" borderId="0" applyFont="0" applyFill="0" applyBorder="0" applyAlignment="0" applyProtection="0"/>
  </cellStyleXfs>
  <cellXfs count="278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3" fontId="6" fillId="0" borderId="23" xfId="1" applyNumberFormat="1" applyFont="1" applyBorder="1" applyAlignment="1" applyProtection="1">
      <alignment horizontal="right"/>
      <protection locked="0"/>
    </xf>
    <xf numFmtId="43" fontId="3" fillId="58" borderId="25" xfId="1" applyFont="1" applyFill="1" applyBorder="1" applyAlignment="1" applyProtection="1"/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  <xf numFmtId="0" fontId="59" fillId="58" borderId="29" xfId="0" applyFont="1" applyFill="1" applyBorder="1" applyAlignment="1" applyProtection="1">
      <alignment horizontal="left" vertical="center" wrapText="1"/>
    </xf>
  </cellXfs>
  <cellStyles count="27316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Valuta 2 2" xfId="27315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262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263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31" t="s">
        <v>58</v>
      </c>
      <c r="E8" s="231"/>
      <c r="F8" s="231"/>
      <c r="G8" s="123"/>
      <c r="H8" s="123"/>
      <c r="I8" s="123"/>
    </row>
    <row r="9" spans="1:9" x14ac:dyDescent="0.25">
      <c r="A9" s="121"/>
      <c r="B9" s="121"/>
      <c r="C9" s="121"/>
      <c r="D9" s="242" t="s">
        <v>110</v>
      </c>
      <c r="E9" s="242"/>
      <c r="F9" s="242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32" t="s">
        <v>59</v>
      </c>
      <c r="E13" s="232"/>
      <c r="F13" s="232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33" t="s">
        <v>60</v>
      </c>
      <c r="E16" s="234"/>
      <c r="F16" s="235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6" t="s">
        <v>2</v>
      </c>
      <c r="E17" s="237"/>
      <c r="F17" s="238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6" t="s">
        <v>135</v>
      </c>
      <c r="E18" s="237"/>
      <c r="F18" s="238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39" t="s">
        <v>44</v>
      </c>
      <c r="E19" s="240"/>
      <c r="F19" s="241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39" t="s">
        <v>61</v>
      </c>
      <c r="E20" s="240"/>
      <c r="F20" s="241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39" t="s">
        <v>91</v>
      </c>
      <c r="E21" s="240"/>
      <c r="F21" s="241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39" t="s">
        <v>62</v>
      </c>
      <c r="E22" s="240"/>
      <c r="F22" s="241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61" t="s">
        <v>42</v>
      </c>
      <c r="E23" s="262"/>
      <c r="F23" s="263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58" t="s">
        <v>63</v>
      </c>
      <c r="E24" s="259"/>
      <c r="F24" s="260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55" t="s">
        <v>64</v>
      </c>
      <c r="E25" s="256"/>
      <c r="F25" s="257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52" t="s">
        <v>43</v>
      </c>
      <c r="E26" s="253"/>
      <c r="F26" s="254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49" t="s">
        <v>65</v>
      </c>
      <c r="E27" s="250"/>
      <c r="F27" s="251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43" t="s">
        <v>145</v>
      </c>
      <c r="E28" s="244"/>
      <c r="F28" s="245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46" t="s">
        <v>146</v>
      </c>
      <c r="E29" s="247"/>
      <c r="F29" s="248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  <mergeCell ref="D8:F8"/>
    <mergeCell ref="D13:F13"/>
    <mergeCell ref="D16:F16"/>
    <mergeCell ref="D17:F17"/>
    <mergeCell ref="D19:F19"/>
    <mergeCell ref="D9:F9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6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HOFOR Spildevand København AS</v>
      </c>
      <c r="B1" s="56"/>
      <c r="C1" s="56"/>
      <c r="D1" s="56"/>
      <c r="E1" s="56"/>
    </row>
    <row r="2" spans="1:5" x14ac:dyDescent="0.25">
      <c r="A2" s="222" t="str">
        <f>'1. Forside'!A2</f>
        <v>S045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7" t="s">
        <v>125</v>
      </c>
      <c r="C4" s="267"/>
      <c r="D4" s="267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 t="s">
        <v>259</v>
      </c>
      <c r="C7" s="51">
        <v>1370000</v>
      </c>
      <c r="D7" s="191" t="s">
        <v>0</v>
      </c>
      <c r="E7" s="56"/>
    </row>
    <row r="8" spans="1:5" x14ac:dyDescent="0.25">
      <c r="A8" s="56"/>
      <c r="B8" s="213" t="s">
        <v>260</v>
      </c>
      <c r="C8" s="51">
        <v>3800000</v>
      </c>
      <c r="D8" s="191" t="s">
        <v>0</v>
      </c>
      <c r="E8" s="56"/>
    </row>
    <row r="9" spans="1:5" x14ac:dyDescent="0.25">
      <c r="A9" s="56"/>
      <c r="B9" s="54" t="s">
        <v>36</v>
      </c>
      <c r="C9" s="55">
        <f>SUM(C7:C8)</f>
        <v>5170000</v>
      </c>
      <c r="D9" s="192" t="s">
        <v>0</v>
      </c>
      <c r="E9" s="56"/>
    </row>
    <row r="10" spans="1:5" x14ac:dyDescent="0.25">
      <c r="A10" s="56"/>
      <c r="B10" s="56"/>
      <c r="C10" s="183"/>
      <c r="D10" s="56"/>
      <c r="E10" s="56"/>
    </row>
    <row r="11" spans="1:5" x14ac:dyDescent="0.25">
      <c r="A11" s="56"/>
      <c r="B11" s="56"/>
      <c r="C11" s="183"/>
      <c r="D11" s="56"/>
      <c r="E11" s="56"/>
    </row>
    <row r="12" spans="1:5" ht="27.2" customHeight="1" x14ac:dyDescent="0.25">
      <c r="A12" s="56"/>
      <c r="B12" s="20" t="s">
        <v>154</v>
      </c>
      <c r="C12" s="193"/>
      <c r="D12" s="190"/>
      <c r="E12" s="56"/>
    </row>
    <row r="13" spans="1:5" ht="16.7" customHeight="1" x14ac:dyDescent="0.25">
      <c r="A13" s="56"/>
      <c r="B13" s="108" t="s">
        <v>155</v>
      </c>
      <c r="C13" s="19">
        <v>676598</v>
      </c>
      <c r="D13" s="153" t="s">
        <v>0</v>
      </c>
      <c r="E13" s="56"/>
    </row>
    <row r="14" spans="1:5" ht="16.7" customHeight="1" x14ac:dyDescent="0.25">
      <c r="A14" s="56"/>
      <c r="B14" s="108" t="s">
        <v>156</v>
      </c>
      <c r="C14" s="40">
        <v>1370000</v>
      </c>
      <c r="D14" s="153" t="s">
        <v>0</v>
      </c>
      <c r="E14" s="56"/>
    </row>
    <row r="15" spans="1:5" x14ac:dyDescent="0.25">
      <c r="A15" s="56"/>
      <c r="B15" s="28" t="s">
        <v>157</v>
      </c>
      <c r="C15" s="55">
        <f>C13-C14</f>
        <v>-693402</v>
      </c>
      <c r="D15" s="155" t="s">
        <v>0</v>
      </c>
      <c r="E15" s="56"/>
    </row>
    <row r="16" spans="1:5" ht="15.75" x14ac:dyDescent="0.25">
      <c r="A16" s="56"/>
      <c r="B16" s="194"/>
      <c r="C16" s="56"/>
      <c r="D16" s="56"/>
      <c r="E16" s="56"/>
    </row>
    <row r="17" spans="1:5" ht="15.75" x14ac:dyDescent="0.25">
      <c r="A17" s="56"/>
      <c r="B17" s="194"/>
      <c r="C17" s="56"/>
      <c r="D17" s="56"/>
      <c r="E17" s="56"/>
    </row>
    <row r="18" spans="1:5" ht="15.75" x14ac:dyDescent="0.25">
      <c r="A18" s="56"/>
      <c r="B18" s="194"/>
      <c r="C18" s="56"/>
      <c r="D18" s="56"/>
      <c r="E18" s="56"/>
    </row>
    <row r="19" spans="1:5" ht="15.75" hidden="1" x14ac:dyDescent="0.25">
      <c r="B19" s="195"/>
      <c r="E19" s="196"/>
    </row>
    <row r="20" spans="1:5" ht="15.75" hidden="1" x14ac:dyDescent="0.25">
      <c r="B20" s="196"/>
      <c r="C20" s="196"/>
    </row>
    <row r="21" spans="1:5" ht="15.75" hidden="1" x14ac:dyDescent="0.25">
      <c r="B21" s="196"/>
      <c r="E21" s="196"/>
    </row>
    <row r="22" spans="1:5" ht="15.75" hidden="1" x14ac:dyDescent="0.25">
      <c r="B22" s="196"/>
      <c r="D22" s="196"/>
    </row>
    <row r="23" spans="1:5" ht="15.75" hidden="1" x14ac:dyDescent="0.25">
      <c r="B23" s="196"/>
      <c r="C23" s="196"/>
    </row>
    <row r="24" spans="1:5" ht="15.75" hidden="1" x14ac:dyDescent="0.25">
      <c r="B24" s="196"/>
      <c r="C24" s="196"/>
    </row>
    <row r="25" spans="1:5" ht="15.75" hidden="1" x14ac:dyDescent="0.25">
      <c r="B25" s="196"/>
      <c r="D25" s="196"/>
    </row>
    <row r="26" spans="1:5" ht="15.75" hidden="1" x14ac:dyDescent="0.25">
      <c r="B26" s="196"/>
      <c r="D26" s="196"/>
    </row>
    <row r="27" spans="1:5" ht="15.75" hidden="1" x14ac:dyDescent="0.25">
      <c r="B27" s="196"/>
      <c r="D27" s="196"/>
    </row>
    <row r="28" spans="1:5" ht="15.75" hidden="1" x14ac:dyDescent="0.25">
      <c r="B28" s="195"/>
      <c r="C28" s="195"/>
    </row>
    <row r="29" spans="1:5" hidden="1" x14ac:dyDescent="0.25"/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idden="1" x14ac:dyDescent="0.25"/>
    <row r="54" spans="2:2" ht="15.75" hidden="1" x14ac:dyDescent="0.25">
      <c r="B54" s="196"/>
    </row>
    <row r="55" spans="2:2" ht="15.75" hidden="1" x14ac:dyDescent="0.25">
      <c r="B55" s="196"/>
    </row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6"/>
    </row>
    <row r="63" spans="2:2" ht="15.75" hidden="1" x14ac:dyDescent="0.25">
      <c r="B63" s="195"/>
    </row>
    <row r="64" spans="2:2" hidden="1" x14ac:dyDescent="0.25"/>
    <row r="65" spans="1:5" hidden="1" x14ac:dyDescent="0.25"/>
    <row r="66" spans="1:5" hidden="1" x14ac:dyDescent="0.25">
      <c r="A66" s="186"/>
      <c r="B66" s="186"/>
      <c r="C66" s="186"/>
      <c r="D66" s="186"/>
      <c r="E66" s="186"/>
    </row>
    <row r="67" spans="1:5" hidden="1" x14ac:dyDescent="0.25">
      <c r="A67" s="186"/>
      <c r="B67" s="186"/>
      <c r="C67" s="186"/>
      <c r="D67" s="186"/>
      <c r="E67" s="186"/>
    </row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>
      <c r="A72" s="186"/>
      <c r="B72" s="186"/>
      <c r="C72" s="186"/>
      <c r="D72" s="186"/>
      <c r="E72" s="186"/>
    </row>
    <row r="73" spans="1:5" hidden="1" x14ac:dyDescent="0.25"/>
    <row r="74" spans="1:5" hidden="1" x14ac:dyDescent="0.25"/>
    <row r="75" spans="1:5" hidden="1" x14ac:dyDescent="0.25"/>
    <row r="76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58"/>
  <sheetViews>
    <sheetView view="pageLayout" topLeftCell="A16" zoomScaleNormal="90" zoomScaleSheetLayoutView="10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HOFOR Spildevand København AS</v>
      </c>
      <c r="B1" s="26"/>
      <c r="C1" s="26"/>
      <c r="D1" s="26"/>
      <c r="E1" s="26"/>
    </row>
    <row r="2" spans="1:5" x14ac:dyDescent="0.25">
      <c r="A2" s="223" t="str">
        <f>'1. Forside'!A2</f>
        <v>S045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7" t="s">
        <v>124</v>
      </c>
      <c r="C4" s="267"/>
      <c r="D4" s="267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7" t="s">
        <v>158</v>
      </c>
      <c r="C7" s="275"/>
      <c r="D7" s="276"/>
      <c r="E7" s="26"/>
    </row>
    <row r="8" spans="1:5" x14ac:dyDescent="0.25">
      <c r="A8" s="26"/>
      <c r="B8" s="108" t="s">
        <v>215</v>
      </c>
      <c r="C8" s="229">
        <v>330226.15614611103</v>
      </c>
      <c r="D8" s="191" t="s">
        <v>0</v>
      </c>
      <c r="E8" s="26"/>
    </row>
    <row r="9" spans="1:5" x14ac:dyDescent="0.25">
      <c r="A9" s="26"/>
      <c r="B9" s="108" t="s">
        <v>240</v>
      </c>
      <c r="C9" s="229">
        <v>341159.45847934601</v>
      </c>
      <c r="D9" s="191" t="s">
        <v>0</v>
      </c>
      <c r="E9" s="26"/>
    </row>
    <row r="10" spans="1:5" x14ac:dyDescent="0.25">
      <c r="A10" s="26"/>
      <c r="B10" s="108" t="s">
        <v>216</v>
      </c>
      <c r="C10" s="229">
        <v>1650771.5732871599</v>
      </c>
      <c r="D10" s="191" t="s">
        <v>0</v>
      </c>
      <c r="E10" s="26"/>
    </row>
    <row r="11" spans="1:5" x14ac:dyDescent="0.25">
      <c r="A11" s="26"/>
      <c r="B11" s="108" t="s">
        <v>217</v>
      </c>
      <c r="C11" s="229">
        <v>143066.869684887</v>
      </c>
      <c r="D11" s="191" t="s">
        <v>0</v>
      </c>
      <c r="E11" s="26"/>
    </row>
    <row r="12" spans="1:5" x14ac:dyDescent="0.25">
      <c r="A12" s="26"/>
      <c r="B12" s="108" t="s">
        <v>218</v>
      </c>
      <c r="C12" s="229">
        <v>302641.45510264602</v>
      </c>
      <c r="D12" s="191" t="s">
        <v>0</v>
      </c>
      <c r="E12" s="26"/>
    </row>
    <row r="13" spans="1:5" x14ac:dyDescent="0.25">
      <c r="A13" s="26"/>
      <c r="B13" s="108" t="s">
        <v>219</v>
      </c>
      <c r="C13" s="229">
        <v>880411.50575315196</v>
      </c>
      <c r="D13" s="191" t="s">
        <v>0</v>
      </c>
      <c r="E13" s="26"/>
    </row>
    <row r="14" spans="1:5" x14ac:dyDescent="0.25">
      <c r="A14" s="26"/>
      <c r="B14" s="108" t="s">
        <v>220</v>
      </c>
      <c r="C14" s="229">
        <v>1375642.9777393001</v>
      </c>
      <c r="D14" s="191" t="s">
        <v>0</v>
      </c>
      <c r="E14" s="26"/>
    </row>
    <row r="15" spans="1:5" x14ac:dyDescent="0.25">
      <c r="A15" s="26"/>
      <c r="B15" s="108" t="s">
        <v>221</v>
      </c>
      <c r="C15" s="229">
        <v>808878.07091070898</v>
      </c>
      <c r="D15" s="191" t="s">
        <v>0</v>
      </c>
      <c r="E15" s="26"/>
    </row>
    <row r="16" spans="1:5" x14ac:dyDescent="0.25">
      <c r="A16" s="26"/>
      <c r="B16" s="108" t="s">
        <v>222</v>
      </c>
      <c r="C16" s="229">
        <v>165077.15732871601</v>
      </c>
      <c r="D16" s="191" t="s">
        <v>0</v>
      </c>
      <c r="E16" s="26"/>
    </row>
    <row r="17" spans="1:5" x14ac:dyDescent="0.25">
      <c r="A17" s="26"/>
      <c r="B17" s="108" t="s">
        <v>223</v>
      </c>
      <c r="C17" s="229">
        <v>385180.03376700397</v>
      </c>
      <c r="D17" s="191" t="s">
        <v>0</v>
      </c>
      <c r="E17" s="26"/>
    </row>
    <row r="18" spans="1:5" x14ac:dyDescent="0.25">
      <c r="A18" s="26"/>
      <c r="B18" s="108" t="s">
        <v>224</v>
      </c>
      <c r="C18" s="229">
        <v>984960.37206133897</v>
      </c>
      <c r="D18" s="191" t="s">
        <v>0</v>
      </c>
      <c r="E18" s="26"/>
    </row>
    <row r="19" spans="1:5" x14ac:dyDescent="0.25">
      <c r="A19" s="26"/>
      <c r="B19" s="108" t="s">
        <v>225</v>
      </c>
      <c r="C19" s="229">
        <v>165077.15732871601</v>
      </c>
      <c r="D19" s="191" t="s">
        <v>0</v>
      </c>
      <c r="E19" s="26"/>
    </row>
    <row r="20" spans="1:5" x14ac:dyDescent="0.25">
      <c r="A20" s="26"/>
      <c r="B20" s="108" t="s">
        <v>226</v>
      </c>
      <c r="C20" s="229">
        <v>484226.328164234</v>
      </c>
      <c r="D20" s="191" t="s">
        <v>0</v>
      </c>
      <c r="E20" s="26"/>
    </row>
    <row r="21" spans="1:5" x14ac:dyDescent="0.25">
      <c r="A21" s="26"/>
      <c r="B21" s="108" t="s">
        <v>227</v>
      </c>
      <c r="C21" s="229">
        <v>550257.19109572005</v>
      </c>
      <c r="D21" s="191" t="s">
        <v>0</v>
      </c>
      <c r="E21" s="26"/>
    </row>
    <row r="22" spans="1:5" x14ac:dyDescent="0.25">
      <c r="A22" s="26"/>
      <c r="B22" s="108" t="s">
        <v>228</v>
      </c>
      <c r="C22" s="229">
        <v>38518.003376700399</v>
      </c>
      <c r="D22" s="191" t="s">
        <v>0</v>
      </c>
      <c r="E22" s="26"/>
    </row>
    <row r="23" spans="1:5" x14ac:dyDescent="0.25">
      <c r="A23" s="26"/>
      <c r="B23" s="108" t="s">
        <v>229</v>
      </c>
      <c r="C23" s="229">
        <v>1969920.74412268</v>
      </c>
      <c r="D23" s="191" t="s">
        <v>0</v>
      </c>
      <c r="E23" s="26"/>
    </row>
    <row r="24" spans="1:5" x14ac:dyDescent="0.25">
      <c r="A24" s="26"/>
      <c r="B24" s="108" t="s">
        <v>232</v>
      </c>
      <c r="C24" s="229">
        <v>372273.11056350201</v>
      </c>
      <c r="D24" s="191" t="s">
        <v>0</v>
      </c>
      <c r="E24" s="26"/>
    </row>
    <row r="25" spans="1:5" x14ac:dyDescent="0.25">
      <c r="A25" s="26"/>
      <c r="B25" s="108" t="s">
        <v>230</v>
      </c>
      <c r="C25" s="229">
        <v>9694792.1485748198</v>
      </c>
      <c r="D25" s="191" t="s">
        <v>0</v>
      </c>
      <c r="E25" s="26"/>
    </row>
    <row r="26" spans="1:5" x14ac:dyDescent="0.25">
      <c r="A26" s="26"/>
      <c r="B26" s="108" t="s">
        <v>231</v>
      </c>
      <c r="C26" s="229">
        <v>429200.609054662</v>
      </c>
      <c r="D26" s="191" t="s">
        <v>0</v>
      </c>
      <c r="E26" s="26"/>
    </row>
    <row r="27" spans="1:5" x14ac:dyDescent="0.25">
      <c r="A27" s="26"/>
      <c r="B27" s="108" t="s">
        <v>234</v>
      </c>
      <c r="C27" s="229">
        <v>151219</v>
      </c>
      <c r="D27" s="191" t="s">
        <v>0</v>
      </c>
      <c r="E27" s="26"/>
    </row>
    <row r="28" spans="1:5" x14ac:dyDescent="0.25">
      <c r="A28" s="26"/>
      <c r="B28" s="108" t="s">
        <v>237</v>
      </c>
      <c r="C28" s="229">
        <v>2217707</v>
      </c>
      <c r="D28" s="191" t="s">
        <v>0</v>
      </c>
      <c r="E28" s="26"/>
    </row>
    <row r="29" spans="1:5" x14ac:dyDescent="0.25">
      <c r="A29" s="26"/>
      <c r="B29" s="108" t="s">
        <v>238</v>
      </c>
      <c r="C29" s="229">
        <v>1700405</v>
      </c>
      <c r="D29" s="191" t="s">
        <v>0</v>
      </c>
      <c r="E29" s="26"/>
    </row>
    <row r="30" spans="1:5" x14ac:dyDescent="0.25">
      <c r="A30" s="26"/>
      <c r="B30" s="108" t="s">
        <v>239</v>
      </c>
      <c r="C30" s="229">
        <v>247350</v>
      </c>
      <c r="D30" s="191" t="s">
        <v>0</v>
      </c>
      <c r="E30" s="26"/>
    </row>
    <row r="31" spans="1:5" x14ac:dyDescent="0.25">
      <c r="A31" s="26"/>
      <c r="B31" s="108" t="s">
        <v>235</v>
      </c>
      <c r="C31" s="229">
        <v>281337</v>
      </c>
      <c r="D31" s="191" t="s">
        <v>0</v>
      </c>
      <c r="E31" s="26"/>
    </row>
    <row r="32" spans="1:5" x14ac:dyDescent="0.25">
      <c r="A32" s="26"/>
      <c r="B32" s="108" t="s">
        <v>241</v>
      </c>
      <c r="C32" s="229">
        <v>944798.90554888989</v>
      </c>
      <c r="D32" s="191" t="s">
        <v>0</v>
      </c>
      <c r="E32" s="26"/>
    </row>
    <row r="33" spans="1:5" x14ac:dyDescent="0.25">
      <c r="A33" s="26"/>
      <c r="B33" s="108" t="s">
        <v>236</v>
      </c>
      <c r="C33" s="229">
        <v>160030</v>
      </c>
      <c r="D33" s="191" t="s">
        <v>0</v>
      </c>
      <c r="E33" s="26"/>
    </row>
    <row r="34" spans="1:5" x14ac:dyDescent="0.25">
      <c r="A34" s="26"/>
      <c r="B34" s="108" t="s">
        <v>233</v>
      </c>
      <c r="C34" s="229">
        <v>2127940</v>
      </c>
      <c r="D34" s="191" t="s">
        <v>0</v>
      </c>
      <c r="E34" s="26"/>
    </row>
    <row r="35" spans="1:5" x14ac:dyDescent="0.25">
      <c r="A35" s="26"/>
      <c r="B35" s="230" t="s">
        <v>36</v>
      </c>
      <c r="C35" s="55">
        <f xml:space="preserve"> SUM(C8:C34)</f>
        <v>28903067.828090291</v>
      </c>
      <c r="D35" s="192" t="s">
        <v>0</v>
      </c>
      <c r="E35" s="26"/>
    </row>
    <row r="36" spans="1:5" x14ac:dyDescent="0.25">
      <c r="A36" s="26"/>
      <c r="B36" s="56"/>
      <c r="C36" s="197"/>
      <c r="D36" s="56"/>
      <c r="E36" s="26"/>
    </row>
    <row r="37" spans="1:5" x14ac:dyDescent="0.25">
      <c r="A37" s="26"/>
      <c r="B37" s="56"/>
      <c r="C37" s="56"/>
      <c r="D37" s="56"/>
      <c r="E37" s="26"/>
    </row>
    <row r="38" spans="1:5" ht="37.5" customHeight="1" x14ac:dyDescent="0.25">
      <c r="A38" s="26"/>
      <c r="B38" s="274" t="s">
        <v>159</v>
      </c>
      <c r="C38" s="275"/>
      <c r="D38" s="276"/>
      <c r="E38" s="26"/>
    </row>
    <row r="39" spans="1:5" ht="15.75" customHeight="1" x14ac:dyDescent="0.25">
      <c r="A39" s="26"/>
      <c r="B39" s="108" t="s">
        <v>160</v>
      </c>
      <c r="C39" s="19">
        <v>0</v>
      </c>
      <c r="D39" s="153" t="s">
        <v>0</v>
      </c>
      <c r="E39" s="26"/>
    </row>
    <row r="40" spans="1:5" x14ac:dyDescent="0.25">
      <c r="A40" s="26"/>
      <c r="B40" s="108" t="s">
        <v>161</v>
      </c>
      <c r="C40" s="40">
        <v>583287</v>
      </c>
      <c r="D40" s="153" t="s">
        <v>0</v>
      </c>
      <c r="E40" s="26"/>
    </row>
    <row r="41" spans="1:5" x14ac:dyDescent="0.25">
      <c r="A41" s="26"/>
      <c r="B41" s="28" t="s">
        <v>162</v>
      </c>
      <c r="C41" s="55">
        <f>C39-C40</f>
        <v>-583287</v>
      </c>
      <c r="D41" s="155" t="s">
        <v>0</v>
      </c>
      <c r="E41" s="26"/>
    </row>
    <row r="42" spans="1:5" x14ac:dyDescent="0.25">
      <c r="A42" s="26"/>
      <c r="B42" s="26"/>
      <c r="C42" s="26"/>
      <c r="D42" s="26"/>
      <c r="E42" s="26"/>
    </row>
    <row r="43" spans="1:5" x14ac:dyDescent="0.25">
      <c r="A43" s="26"/>
      <c r="B43" s="26"/>
      <c r="C43" s="26"/>
      <c r="D43" s="26"/>
      <c r="E43" s="26"/>
    </row>
    <row r="44" spans="1:5" x14ac:dyDescent="0.25">
      <c r="A44" s="26"/>
      <c r="B44" s="26"/>
      <c r="C44" s="26"/>
      <c r="D44" s="26"/>
      <c r="E44" s="26"/>
    </row>
    <row r="45" spans="1:5" hidden="1" x14ac:dyDescent="0.25">
      <c r="A45" s="26"/>
      <c r="B45" s="26"/>
      <c r="C45" s="26"/>
      <c r="D45" s="26"/>
      <c r="E45" s="26"/>
    </row>
    <row r="46" spans="1:5" hidden="1" x14ac:dyDescent="0.25">
      <c r="A46" s="26"/>
      <c r="B46" s="26"/>
      <c r="C46" s="26"/>
      <c r="D46" s="26"/>
      <c r="E46" s="26"/>
    </row>
    <row r="47" spans="1:5" hidden="1" x14ac:dyDescent="0.25">
      <c r="A47" s="26"/>
      <c r="B47" s="26"/>
      <c r="C47" s="26"/>
      <c r="D47" s="26"/>
      <c r="E47" s="26"/>
    </row>
    <row r="48" spans="1:5" hidden="1" x14ac:dyDescent="0.25">
      <c r="A48" s="26"/>
      <c r="B48" s="26"/>
      <c r="C48" s="26"/>
      <c r="D48" s="26"/>
      <c r="E48" s="26"/>
    </row>
    <row r="49" spans="1:5" hidden="1" x14ac:dyDescent="0.25">
      <c r="A49" s="26"/>
      <c r="B49" s="26"/>
      <c r="C49" s="26"/>
      <c r="D49" s="26"/>
      <c r="E49" s="26"/>
    </row>
    <row r="50" spans="1:5" hidden="1" x14ac:dyDescent="0.25">
      <c r="A50" s="26"/>
      <c r="B50" s="26"/>
      <c r="C50" s="26"/>
      <c r="D50" s="26"/>
      <c r="E50" s="26"/>
    </row>
    <row r="51" spans="1:5" hidden="1" x14ac:dyDescent="0.25">
      <c r="A51" s="26"/>
      <c r="B51" s="26"/>
      <c r="C51" s="26"/>
      <c r="D51" s="26"/>
      <c r="E51" s="26"/>
    </row>
    <row r="52" spans="1:5" hidden="1" x14ac:dyDescent="0.25">
      <c r="A52" s="26"/>
      <c r="B52" s="26"/>
      <c r="C52" s="26"/>
      <c r="D52" s="26"/>
      <c r="E52" s="26"/>
    </row>
    <row r="53" spans="1:5" hidden="1" x14ac:dyDescent="0.25">
      <c r="A53" s="26"/>
      <c r="B53" s="26"/>
      <c r="C53" s="26"/>
      <c r="D53" s="26"/>
      <c r="E53" s="26"/>
    </row>
    <row r="54" spans="1:5" hidden="1" x14ac:dyDescent="0.25">
      <c r="A54" s="26"/>
      <c r="B54" s="26"/>
      <c r="C54" s="26"/>
      <c r="D54" s="26"/>
      <c r="E54" s="26"/>
    </row>
    <row r="55" spans="1:5" hidden="1" x14ac:dyDescent="0.25">
      <c r="A55" s="26"/>
      <c r="B55" s="26"/>
      <c r="C55" s="26"/>
      <c r="D55" s="26"/>
      <c r="E55" s="26"/>
    </row>
    <row r="56" spans="1:5" hidden="1" x14ac:dyDescent="0.25"/>
    <row r="57" spans="1:5" hidden="1" x14ac:dyDescent="0.25"/>
    <row r="58" spans="1:5" hidden="1" x14ac:dyDescent="0.25"/>
  </sheetData>
  <sheetProtection password="C6ED" sheet="1" objects="1" scenarios="1"/>
  <mergeCells count="3">
    <mergeCell ref="B4:D4"/>
    <mergeCell ref="B38:D38"/>
    <mergeCell ref="B7:D7"/>
  </mergeCells>
  <pageMargins left="0.7" right="0.7" top="0.75" bottom="0.75" header="0.3" footer="0.3"/>
  <pageSetup paperSize="9" scale="7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HOFOR Spildevand København AS</v>
      </c>
      <c r="B1" s="26"/>
      <c r="C1" s="26"/>
      <c r="D1" s="26"/>
      <c r="E1" s="26"/>
    </row>
    <row r="2" spans="1:5" x14ac:dyDescent="0.25">
      <c r="A2" s="223" t="str">
        <f>'1. Forside'!A2</f>
        <v>S045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4" t="s">
        <v>123</v>
      </c>
      <c r="C4" s="264"/>
      <c r="D4" s="264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5000000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0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5000000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89125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89125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HOFOR Spildevand København AS</v>
      </c>
      <c r="B1" s="26"/>
      <c r="C1" s="26"/>
      <c r="D1" s="26"/>
      <c r="E1" s="26"/>
    </row>
    <row r="2" spans="1:5" x14ac:dyDescent="0.25">
      <c r="A2" s="223" t="str">
        <f>'1. Forside'!A2</f>
        <v>S045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7" t="s">
        <v>122</v>
      </c>
      <c r="C4" s="267"/>
      <c r="D4" s="267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-118441000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-99907319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-18533681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1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f>IF(C7=0,0,C9/C10)</f>
        <v>-18533681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topLeftCell="A4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HOFOR Spildevand København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S045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4" t="s">
        <v>121</v>
      </c>
      <c r="C4" s="264"/>
      <c r="D4" s="264"/>
      <c r="E4" s="264"/>
      <c r="F4" s="264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507653912.97811508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116657020.5040088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9085671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177668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5513243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131433602.5040088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240302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240302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0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0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-130321612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0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0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-1352293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-131673905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-0.49599120020866394</v>
      </c>
      <c r="D27" s="79" t="s">
        <v>0</v>
      </c>
      <c r="E27" s="10">
        <f>IF(C27&lt;0,0,-C27)</f>
        <v>0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0</v>
      </c>
      <c r="D29" s="79" t="s">
        <v>0</v>
      </c>
      <c r="E29" s="10">
        <f>-C29</f>
        <v>0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>
        <v>0</v>
      </c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518208507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518208507</v>
      </c>
      <c r="D36" s="79" t="s">
        <v>0</v>
      </c>
      <c r="E36" s="10">
        <f>-C36</f>
        <v>-518208507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-10554594.021884918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HOFOR Spildevand København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S045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4" t="s">
        <v>171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38019010</v>
      </c>
      <c r="D7" s="224" t="s">
        <v>0</v>
      </c>
      <c r="E7" s="225">
        <v>36954432</v>
      </c>
      <c r="F7" s="224" t="s">
        <v>0</v>
      </c>
      <c r="G7" s="225">
        <v>42729389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0</v>
      </c>
      <c r="F8" s="224" t="s">
        <v>0</v>
      </c>
      <c r="G8" s="226">
        <v>0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0</v>
      </c>
      <c r="F9" s="224" t="s">
        <v>0</v>
      </c>
      <c r="G9" s="226">
        <v>0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-38019010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38019010</v>
      </c>
      <c r="D11" s="228" t="s">
        <v>0</v>
      </c>
      <c r="E11" s="55">
        <f>C11+E7-E8-E9</f>
        <v>74973442</v>
      </c>
      <c r="F11" s="228" t="s">
        <v>0</v>
      </c>
      <c r="G11" s="55">
        <f>E11+G7-G8-G9</f>
        <v>117702831</v>
      </c>
      <c r="H11" s="228" t="s">
        <v>0</v>
      </c>
      <c r="I11" s="55">
        <f>G11+I7-I8-I9</f>
        <v>117702831</v>
      </c>
      <c r="J11" s="228" t="s">
        <v>0</v>
      </c>
      <c r="K11" s="55">
        <f>K7-K8-K9+K10+I11</f>
        <v>79683821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HOFOR Spildevand København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S045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4" t="s">
        <v>109</v>
      </c>
      <c r="C4" s="264"/>
      <c r="D4" s="264"/>
      <c r="E4" s="264"/>
      <c r="F4" s="264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109919223.60391444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-417693.04969487485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0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109501530.55421956</v>
      </c>
      <c r="D13" s="79" t="s">
        <v>0</v>
      </c>
      <c r="E13" s="6">
        <f>C13</f>
        <v>109501530.55421956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115209657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264</v>
      </c>
      <c r="C16" s="14">
        <f>'6. Gennemførte investeringer'!F31</f>
        <v>12985118.7597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4180961.8127333336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investeringer'!F36</f>
        <v>11977923.4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144353660.97243333</v>
      </c>
      <c r="D19" s="79" t="s">
        <v>0</v>
      </c>
      <c r="E19" s="8">
        <f>C19</f>
        <v>144353660.97243333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omkostninger'!C10</f>
        <v>243812546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189</v>
      </c>
      <c r="C22" s="14">
        <f>'9. 1-1 omkostninger'!C16</f>
        <v>162000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omkostninger'!C22</f>
        <v>-83923549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servicemål'!C9</f>
        <v>5170000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servicemål'!C15</f>
        <v>-693402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190</v>
      </c>
      <c r="C26" s="14">
        <f>'11. Klimatilpasning'!C35</f>
        <v>28903067.828090291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191</v>
      </c>
      <c r="C27" s="14">
        <f>'11. Klimatilpasning'!C41</f>
        <v>-583287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192</v>
      </c>
      <c r="C28" s="14">
        <f>'12. Nettofinansielle poster'!C9</f>
        <v>5000000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89125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197936500.82809028</v>
      </c>
      <c r="D30" s="79" t="s">
        <v>0</v>
      </c>
      <c r="E30" s="6">
        <f>C30</f>
        <v>197936500.82809028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-18533681</v>
      </c>
      <c r="D32" s="79" t="s">
        <v>0</v>
      </c>
      <c r="E32" s="10">
        <f>C32</f>
        <v>-18533681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194</v>
      </c>
      <c r="C34" s="9">
        <f>'14. Kontrol med indtægtsrammen'!E37</f>
        <v>-10554594.021884918</v>
      </c>
      <c r="D34" s="79" t="s">
        <v>0</v>
      </c>
      <c r="E34" s="12">
        <f>C34</f>
        <v>-10554594.021884918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422703417.3328582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29177583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14.487266382991978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topLeftCell="A4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HOFOR Spildevand København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S045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4" t="s">
        <v>131</v>
      </c>
      <c r="C4" s="264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123415292.66318089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0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C7+C8</f>
        <v>123415292.66318089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7398638.3708238155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6137575.311557374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-1261063.0592664415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122154229.60391444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261</v>
      </c>
      <c r="C25" s="19">
        <v>12246951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184</v>
      </c>
      <c r="C26" s="19">
        <v>11945</v>
      </c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-12235006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185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109919223.60391444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186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-417693.04969487485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HOFOR Spildevand København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S045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4" t="s">
        <v>130</v>
      </c>
      <c r="C4" s="264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103488949.02308545</v>
      </c>
      <c r="D7" s="153" t="s">
        <v>0</v>
      </c>
      <c r="E7" s="26"/>
    </row>
    <row r="8" spans="1:5" ht="14.1" customHeight="1" x14ac:dyDescent="0.25">
      <c r="A8" s="26"/>
      <c r="B8" s="22" t="s">
        <v>187</v>
      </c>
      <c r="C8" s="40">
        <f>'3. Driftsomkostninger'!C31+'3. Driftsomkostninger'!C33</f>
        <v>109501530.55421956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109919223.60391444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188</v>
      </c>
      <c r="C19" s="218">
        <v>0</v>
      </c>
      <c r="D19" s="153" t="s">
        <v>0</v>
      </c>
      <c r="E19" s="26"/>
    </row>
    <row r="20" spans="1:5" ht="14.1" customHeight="1" x14ac:dyDescent="0.25">
      <c r="A20" s="26"/>
      <c r="B20" s="28" t="s">
        <v>193</v>
      </c>
      <c r="C20" s="27">
        <v>0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HOFOR Spildevand København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S045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4" t="s">
        <v>129</v>
      </c>
      <c r="C4" s="264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4786534653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115209657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115209657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03"/>
  <sheetViews>
    <sheetView view="pageLayout" topLeftCell="A7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HOFOR Spildevand København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S045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5" t="s">
        <v>133</v>
      </c>
      <c r="C4" s="265"/>
      <c r="D4" s="265"/>
      <c r="E4" s="265"/>
      <c r="F4" s="265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6" t="s">
        <v>52</v>
      </c>
      <c r="G7" s="266"/>
      <c r="H7" s="26"/>
    </row>
    <row r="8" spans="1:8" s="150" customFormat="1" x14ac:dyDescent="0.25">
      <c r="A8" s="26"/>
      <c r="B8" s="29" t="s">
        <v>195</v>
      </c>
      <c r="C8" s="30" t="s">
        <v>209</v>
      </c>
      <c r="D8" s="31" t="s">
        <v>210</v>
      </c>
      <c r="E8" s="32">
        <v>56096262.640000001</v>
      </c>
      <c r="F8" s="34">
        <f t="shared" ref="F8:F28" si="0">E8/D8</f>
        <v>747950.16853333334</v>
      </c>
      <c r="G8" s="35" t="s">
        <v>0</v>
      </c>
      <c r="H8" s="26"/>
    </row>
    <row r="9" spans="1:8" s="150" customFormat="1" x14ac:dyDescent="0.25">
      <c r="A9" s="26"/>
      <c r="B9" s="29" t="s">
        <v>196</v>
      </c>
      <c r="C9" s="30" t="s">
        <v>209</v>
      </c>
      <c r="D9" s="31" t="s">
        <v>210</v>
      </c>
      <c r="E9" s="32">
        <v>3874073.32</v>
      </c>
      <c r="F9" s="34">
        <f t="shared" ref="F9:F25" si="1">E9/D9</f>
        <v>51654.310933333334</v>
      </c>
      <c r="G9" s="35" t="s">
        <v>0</v>
      </c>
      <c r="H9" s="26"/>
    </row>
    <row r="10" spans="1:8" s="150" customFormat="1" x14ac:dyDescent="0.25">
      <c r="A10" s="26"/>
      <c r="B10" s="29" t="s">
        <v>197</v>
      </c>
      <c r="C10" s="30" t="s">
        <v>209</v>
      </c>
      <c r="D10" s="31" t="s">
        <v>210</v>
      </c>
      <c r="E10" s="32">
        <v>3438594.15</v>
      </c>
      <c r="F10" s="34">
        <f t="shared" si="1"/>
        <v>45847.921999999999</v>
      </c>
      <c r="G10" s="35" t="s">
        <v>0</v>
      </c>
      <c r="H10" s="26"/>
    </row>
    <row r="11" spans="1:8" s="150" customFormat="1" x14ac:dyDescent="0.25">
      <c r="A11" s="26"/>
      <c r="B11" s="29" t="s">
        <v>198</v>
      </c>
      <c r="C11" s="30" t="s">
        <v>209</v>
      </c>
      <c r="D11" s="31" t="s">
        <v>211</v>
      </c>
      <c r="E11" s="32">
        <v>973642.65</v>
      </c>
      <c r="F11" s="34">
        <f t="shared" si="1"/>
        <v>97364.264999999999</v>
      </c>
      <c r="G11" s="35" t="s">
        <v>0</v>
      </c>
      <c r="H11" s="26"/>
    </row>
    <row r="12" spans="1:8" s="150" customFormat="1" x14ac:dyDescent="0.25">
      <c r="A12" s="26"/>
      <c r="B12" s="29" t="s">
        <v>199</v>
      </c>
      <c r="C12" s="30" t="s">
        <v>209</v>
      </c>
      <c r="D12" s="31" t="s">
        <v>212</v>
      </c>
      <c r="E12" s="32">
        <v>231011.49</v>
      </c>
      <c r="F12" s="34">
        <f t="shared" si="1"/>
        <v>11550.574499999999</v>
      </c>
      <c r="G12" s="35" t="s">
        <v>0</v>
      </c>
      <c r="H12" s="26"/>
    </row>
    <row r="13" spans="1:8" s="150" customFormat="1" x14ac:dyDescent="0.25">
      <c r="A13" s="26"/>
      <c r="B13" s="29" t="s">
        <v>200</v>
      </c>
      <c r="C13" s="30" t="s">
        <v>209</v>
      </c>
      <c r="D13" s="31" t="s">
        <v>213</v>
      </c>
      <c r="E13" s="32">
        <v>5838657.1799999997</v>
      </c>
      <c r="F13" s="34">
        <f t="shared" si="1"/>
        <v>116773.1436</v>
      </c>
      <c r="G13" s="35" t="s">
        <v>0</v>
      </c>
      <c r="H13" s="26"/>
    </row>
    <row r="14" spans="1:8" s="150" customFormat="1" x14ac:dyDescent="0.25">
      <c r="A14" s="26"/>
      <c r="B14" s="29" t="s">
        <v>201</v>
      </c>
      <c r="C14" s="30" t="s">
        <v>209</v>
      </c>
      <c r="D14" s="31" t="s">
        <v>210</v>
      </c>
      <c r="E14" s="32">
        <v>89291.49</v>
      </c>
      <c r="F14" s="34">
        <f t="shared" si="1"/>
        <v>1190.5532000000001</v>
      </c>
      <c r="G14" s="35" t="s">
        <v>0</v>
      </c>
      <c r="H14" s="26"/>
    </row>
    <row r="15" spans="1:8" s="150" customFormat="1" x14ac:dyDescent="0.25">
      <c r="A15" s="26"/>
      <c r="B15" s="29" t="s">
        <v>202</v>
      </c>
      <c r="C15" s="30" t="s">
        <v>209</v>
      </c>
      <c r="D15" s="31" t="s">
        <v>210</v>
      </c>
      <c r="E15" s="32">
        <v>9163338.1899999995</v>
      </c>
      <c r="F15" s="34">
        <f t="shared" si="1"/>
        <v>122177.84253333333</v>
      </c>
      <c r="G15" s="35" t="s">
        <v>0</v>
      </c>
      <c r="H15" s="26"/>
    </row>
    <row r="16" spans="1:8" s="150" customFormat="1" x14ac:dyDescent="0.25">
      <c r="A16" s="26"/>
      <c r="B16" s="29" t="s">
        <v>203</v>
      </c>
      <c r="C16" s="30" t="s">
        <v>209</v>
      </c>
      <c r="D16" s="31" t="s">
        <v>213</v>
      </c>
      <c r="E16" s="32">
        <v>75629.48</v>
      </c>
      <c r="F16" s="34">
        <f t="shared" si="1"/>
        <v>1512.5896</v>
      </c>
      <c r="G16" s="35" t="s">
        <v>0</v>
      </c>
      <c r="H16" s="26"/>
    </row>
    <row r="17" spans="1:8" s="150" customFormat="1" x14ac:dyDescent="0.25">
      <c r="A17" s="26"/>
      <c r="B17" s="29" t="s">
        <v>204</v>
      </c>
      <c r="C17" s="30" t="s">
        <v>209</v>
      </c>
      <c r="D17" s="31" t="s">
        <v>212</v>
      </c>
      <c r="E17" s="32">
        <v>114517.8</v>
      </c>
      <c r="F17" s="34">
        <f t="shared" si="1"/>
        <v>5725.89</v>
      </c>
      <c r="G17" s="35" t="s">
        <v>0</v>
      </c>
      <c r="H17" s="26"/>
    </row>
    <row r="18" spans="1:8" s="150" customFormat="1" x14ac:dyDescent="0.25">
      <c r="A18" s="26"/>
      <c r="B18" s="29" t="s">
        <v>204</v>
      </c>
      <c r="C18" s="30" t="s">
        <v>209</v>
      </c>
      <c r="D18" s="31" t="s">
        <v>212</v>
      </c>
      <c r="E18" s="32">
        <v>1008921.23</v>
      </c>
      <c r="F18" s="34">
        <f t="shared" si="1"/>
        <v>50446.061499999996</v>
      </c>
      <c r="G18" s="35" t="s">
        <v>0</v>
      </c>
      <c r="H18" s="26"/>
    </row>
    <row r="19" spans="1:8" s="150" customFormat="1" ht="26.25" x14ac:dyDescent="0.25">
      <c r="A19" s="26"/>
      <c r="B19" s="29" t="s">
        <v>205</v>
      </c>
      <c r="C19" s="30" t="s">
        <v>209</v>
      </c>
      <c r="D19" s="31" t="s">
        <v>210</v>
      </c>
      <c r="E19" s="32">
        <v>1323382.6299999999</v>
      </c>
      <c r="F19" s="34">
        <f t="shared" si="1"/>
        <v>17645.101733333333</v>
      </c>
      <c r="G19" s="35" t="s">
        <v>0</v>
      </c>
      <c r="H19" s="26"/>
    </row>
    <row r="20" spans="1:8" s="150" customFormat="1" x14ac:dyDescent="0.25">
      <c r="A20" s="26"/>
      <c r="B20" s="29" t="s">
        <v>206</v>
      </c>
      <c r="C20" s="30" t="s">
        <v>209</v>
      </c>
      <c r="D20" s="31" t="s">
        <v>213</v>
      </c>
      <c r="E20" s="32">
        <v>2111310.4300000002</v>
      </c>
      <c r="F20" s="34">
        <f t="shared" si="1"/>
        <v>42226.208600000005</v>
      </c>
      <c r="G20" s="35" t="s">
        <v>0</v>
      </c>
      <c r="H20" s="26"/>
    </row>
    <row r="21" spans="1:8" s="150" customFormat="1" x14ac:dyDescent="0.25">
      <c r="A21" s="26"/>
      <c r="B21" s="29" t="s">
        <v>196</v>
      </c>
      <c r="C21" s="30" t="s">
        <v>209</v>
      </c>
      <c r="D21" s="31" t="s">
        <v>210</v>
      </c>
      <c r="E21" s="32">
        <v>18426773.559999999</v>
      </c>
      <c r="F21" s="34">
        <f t="shared" si="1"/>
        <v>245690.3141333333</v>
      </c>
      <c r="G21" s="35" t="s">
        <v>0</v>
      </c>
      <c r="H21" s="26"/>
    </row>
    <row r="22" spans="1:8" s="150" customFormat="1" x14ac:dyDescent="0.25">
      <c r="A22" s="26"/>
      <c r="B22" s="29" t="s">
        <v>203</v>
      </c>
      <c r="C22" s="30" t="s">
        <v>209</v>
      </c>
      <c r="D22" s="31" t="s">
        <v>213</v>
      </c>
      <c r="E22" s="32">
        <v>293841.31</v>
      </c>
      <c r="F22" s="34">
        <f t="shared" si="1"/>
        <v>5876.8261999999995</v>
      </c>
      <c r="G22" s="35" t="s">
        <v>0</v>
      </c>
      <c r="H22" s="26"/>
    </row>
    <row r="23" spans="1:8" s="150" customFormat="1" x14ac:dyDescent="0.25">
      <c r="A23" s="26"/>
      <c r="B23" s="29" t="s">
        <v>203</v>
      </c>
      <c r="C23" s="30" t="s">
        <v>209</v>
      </c>
      <c r="D23" s="31" t="s">
        <v>213</v>
      </c>
      <c r="E23" s="32">
        <v>131867.44</v>
      </c>
      <c r="F23" s="34">
        <f t="shared" si="1"/>
        <v>2637.3488000000002</v>
      </c>
      <c r="G23" s="35" t="s">
        <v>0</v>
      </c>
      <c r="H23" s="26"/>
    </row>
    <row r="24" spans="1:8" s="150" customFormat="1" x14ac:dyDescent="0.25">
      <c r="A24" s="26"/>
      <c r="B24" s="29" t="s">
        <v>204</v>
      </c>
      <c r="C24" s="30" t="s">
        <v>209</v>
      </c>
      <c r="D24" s="31" t="s">
        <v>212</v>
      </c>
      <c r="E24" s="32">
        <v>43695.56</v>
      </c>
      <c r="F24" s="34">
        <f t="shared" si="1"/>
        <v>2184.7779999999998</v>
      </c>
      <c r="G24" s="35" t="s">
        <v>0</v>
      </c>
      <c r="H24" s="26"/>
    </row>
    <row r="25" spans="1:8" s="150" customFormat="1" x14ac:dyDescent="0.25">
      <c r="A25" s="26"/>
      <c r="B25" s="29" t="s">
        <v>204</v>
      </c>
      <c r="C25" s="30" t="s">
        <v>209</v>
      </c>
      <c r="D25" s="31" t="s">
        <v>212</v>
      </c>
      <c r="E25" s="32">
        <v>2469050.23</v>
      </c>
      <c r="F25" s="34">
        <f t="shared" si="1"/>
        <v>123452.51149999999</v>
      </c>
      <c r="G25" s="35" t="s">
        <v>0</v>
      </c>
      <c r="H25" s="26"/>
    </row>
    <row r="26" spans="1:8" s="150" customFormat="1" x14ac:dyDescent="0.25">
      <c r="A26" s="26"/>
      <c r="B26" s="29" t="s">
        <v>204</v>
      </c>
      <c r="C26" s="30" t="s">
        <v>209</v>
      </c>
      <c r="D26" s="31" t="s">
        <v>212</v>
      </c>
      <c r="E26" s="32">
        <v>29277.08</v>
      </c>
      <c r="F26" s="34">
        <f t="shared" si="0"/>
        <v>1463.854</v>
      </c>
      <c r="G26" s="35" t="s">
        <v>0</v>
      </c>
      <c r="H26" s="26"/>
    </row>
    <row r="27" spans="1:8" s="150" customFormat="1" x14ac:dyDescent="0.25">
      <c r="A27" s="26"/>
      <c r="B27" s="29" t="s">
        <v>207</v>
      </c>
      <c r="C27" s="30" t="s">
        <v>209</v>
      </c>
      <c r="D27" s="31">
        <v>5</v>
      </c>
      <c r="E27" s="32">
        <v>444387.1</v>
      </c>
      <c r="F27" s="34">
        <f t="shared" si="0"/>
        <v>88877.42</v>
      </c>
      <c r="G27" s="35" t="s">
        <v>0</v>
      </c>
      <c r="H27" s="26"/>
    </row>
    <row r="28" spans="1:8" s="150" customFormat="1" x14ac:dyDescent="0.25">
      <c r="A28" s="26"/>
      <c r="B28" s="29" t="s">
        <v>208</v>
      </c>
      <c r="C28" s="30" t="s">
        <v>209</v>
      </c>
      <c r="D28" s="31" t="s">
        <v>214</v>
      </c>
      <c r="E28" s="32">
        <v>12382666.109999999</v>
      </c>
      <c r="F28" s="34">
        <f t="shared" si="0"/>
        <v>2476533.2220000001</v>
      </c>
      <c r="G28" s="35" t="s">
        <v>0</v>
      </c>
      <c r="H28" s="26"/>
    </row>
    <row r="29" spans="1:8" s="150" customFormat="1" x14ac:dyDescent="0.25">
      <c r="A29" s="26"/>
      <c r="B29" s="23" t="s">
        <v>72</v>
      </c>
      <c r="C29" s="160"/>
      <c r="D29" s="160"/>
      <c r="E29" s="160"/>
      <c r="F29" s="36">
        <f>SUM(F8:F28)</f>
        <v>4258780.9063666668</v>
      </c>
      <c r="G29" s="37" t="s">
        <v>0</v>
      </c>
      <c r="H29" s="26"/>
    </row>
    <row r="30" spans="1:8" s="150" customFormat="1" x14ac:dyDescent="0.25">
      <c r="A30" s="26"/>
      <c r="B30" s="107" t="s">
        <v>139</v>
      </c>
      <c r="C30" s="161"/>
      <c r="D30" s="161"/>
      <c r="E30" s="161"/>
      <c r="F30" s="66">
        <v>8726337.8533333335</v>
      </c>
      <c r="G30" s="37" t="s">
        <v>0</v>
      </c>
      <c r="H30" s="26"/>
    </row>
    <row r="31" spans="1:8" s="150" customFormat="1" x14ac:dyDescent="0.25">
      <c r="A31" s="26"/>
      <c r="B31" s="39" t="s">
        <v>69</v>
      </c>
      <c r="C31" s="162"/>
      <c r="D31" s="162"/>
      <c r="E31" s="163"/>
      <c r="F31" s="38">
        <f>F29+F30</f>
        <v>12985118.7597</v>
      </c>
      <c r="G31" s="38" t="s">
        <v>0</v>
      </c>
      <c r="H31" s="26"/>
    </row>
    <row r="32" spans="1:8" s="150" customFormat="1" x14ac:dyDescent="0.25">
      <c r="A32" s="26"/>
      <c r="B32" s="26"/>
      <c r="C32" s="26"/>
      <c r="D32" s="26"/>
      <c r="E32" s="26"/>
      <c r="F32" s="26"/>
      <c r="G32" s="26"/>
      <c r="H32" s="26"/>
    </row>
    <row r="33" spans="1:8" s="150" customFormat="1" x14ac:dyDescent="0.25">
      <c r="A33" s="26"/>
      <c r="B33" s="26"/>
      <c r="C33" s="26"/>
      <c r="D33" s="26"/>
      <c r="E33" s="26"/>
      <c r="F33" s="26"/>
      <c r="G33" s="26"/>
      <c r="H33" s="26"/>
    </row>
    <row r="34" spans="1:8" s="150" customFormat="1" x14ac:dyDescent="0.25">
      <c r="A34" s="26"/>
      <c r="B34" s="26"/>
      <c r="C34" s="26"/>
      <c r="D34" s="26"/>
      <c r="E34" s="26"/>
      <c r="F34" s="26"/>
      <c r="G34" s="26"/>
      <c r="H34" s="26"/>
    </row>
    <row r="35" spans="1:8" s="150" customFormat="1" hidden="1" x14ac:dyDescent="0.25"/>
    <row r="36" spans="1:8" s="150" customFormat="1" hidden="1" x14ac:dyDescent="0.25"/>
    <row r="37" spans="1:8" s="150" customFormat="1" hidden="1" x14ac:dyDescent="0.25"/>
    <row r="38" spans="1:8" s="150" customFormat="1" ht="14.45" hidden="1" customHeight="1" x14ac:dyDescent="0.25"/>
    <row r="39" spans="1:8" s="150" customFormat="1" ht="14.45" hidden="1" customHeight="1" x14ac:dyDescent="0.25"/>
    <row r="40" spans="1:8" s="150" customFormat="1" ht="15" hidden="1" customHeight="1" x14ac:dyDescent="0.25"/>
    <row r="41" spans="1:8" s="150" customFormat="1" ht="15" hidden="1" customHeight="1" x14ac:dyDescent="0.25"/>
    <row r="42" spans="1:8" s="150" customFormat="1" ht="15" hidden="1" customHeight="1" x14ac:dyDescent="0.25"/>
    <row r="43" spans="1:8" s="150" customFormat="1" ht="15" hidden="1" customHeight="1" x14ac:dyDescent="0.25"/>
    <row r="44" spans="1:8" s="150" customFormat="1" ht="15" hidden="1" customHeight="1" x14ac:dyDescent="0.25"/>
    <row r="45" spans="1:8" s="150" customFormat="1" hidden="1" x14ac:dyDescent="0.25"/>
    <row r="46" spans="1:8" s="150" customFormat="1" hidden="1" x14ac:dyDescent="0.25"/>
    <row r="47" spans="1:8" s="150" customFormat="1" hidden="1" x14ac:dyDescent="0.25"/>
    <row r="48" spans="1:8" s="150" customFormat="1" hidden="1" x14ac:dyDescent="0.25"/>
    <row r="49" s="150" customFormat="1" hidden="1" x14ac:dyDescent="0.25"/>
    <row r="50" s="150" customFormat="1" hidden="1" x14ac:dyDescent="0.25"/>
    <row r="51" s="150" customFormat="1" hidden="1" x14ac:dyDescent="0.25"/>
    <row r="52" s="150" customFormat="1" hidden="1" x14ac:dyDescent="0.25"/>
    <row r="53" s="150" customFormat="1" hidden="1" x14ac:dyDescent="0.25"/>
    <row r="54" s="150" customFormat="1" hidden="1" x14ac:dyDescent="0.25"/>
    <row r="55" s="150" customFormat="1" hidden="1" x14ac:dyDescent="0.25"/>
    <row r="56" s="150" customFormat="1" hidden="1" x14ac:dyDescent="0.25"/>
    <row r="57" s="150" customFormat="1" hidden="1" x14ac:dyDescent="0.25"/>
    <row r="58" s="150" customFormat="1" hidden="1" x14ac:dyDescent="0.25"/>
    <row r="59" s="150" customFormat="1" hidden="1" x14ac:dyDescent="0.25"/>
    <row r="60" s="150" customFormat="1" hidden="1" x14ac:dyDescent="0.25"/>
    <row r="61" s="150" customFormat="1" hidden="1" x14ac:dyDescent="0.25"/>
    <row r="62" s="150" customFormat="1" hidden="1" x14ac:dyDescent="0.25"/>
    <row r="63" s="150" customFormat="1" hidden="1" x14ac:dyDescent="0.25"/>
    <row r="64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s="150" customFormat="1" hidden="1" x14ac:dyDescent="0.25"/>
    <row r="105" s="150" customFormat="1" hidden="1" x14ac:dyDescent="0.25"/>
    <row r="106" s="150" customFormat="1" hidden="1" x14ac:dyDescent="0.25"/>
    <row r="107" s="150" customFormat="1" hidden="1" x14ac:dyDescent="0.25"/>
    <row r="108" s="150" customFormat="1" hidden="1" x14ac:dyDescent="0.25"/>
    <row r="109" s="150" customFormat="1" hidden="1" x14ac:dyDescent="0.25"/>
    <row r="110" s="150" customFormat="1" hidden="1" x14ac:dyDescent="0.25"/>
    <row r="111" s="150" customFormat="1" hidden="1" x14ac:dyDescent="0.25"/>
    <row r="112" s="150" customFormat="1" hidden="1" x14ac:dyDescent="0.25"/>
    <row r="113" s="150" customFormat="1" hidden="1" x14ac:dyDescent="0.25"/>
    <row r="114" s="150" customFormat="1" hidden="1" x14ac:dyDescent="0.25"/>
    <row r="115" s="150" customFormat="1" hidden="1" x14ac:dyDescent="0.25"/>
    <row r="116" s="150" customFormat="1" hidden="1" x14ac:dyDescent="0.25"/>
    <row r="117" s="150" customFormat="1" hidden="1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HOFOR Spildevand København AS</v>
      </c>
      <c r="B1" s="164"/>
      <c r="C1" s="164"/>
      <c r="D1" s="164"/>
      <c r="E1" s="164"/>
    </row>
    <row r="2" spans="1:5" x14ac:dyDescent="0.25">
      <c r="A2" s="1" t="str">
        <f>'1. Forside'!A2</f>
        <v>S045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4" t="s">
        <v>128</v>
      </c>
      <c r="C4" s="264"/>
      <c r="D4" s="264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2168300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2168300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investeringer'!F29</f>
        <v>4258780.9063666668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4180961.8127333336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35"/>
  <sheetViews>
    <sheetView view="pageLayout" topLeftCell="A7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HOFOR Spildevand København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S045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4" t="s">
        <v>127</v>
      </c>
      <c r="C4" s="264"/>
      <c r="D4" s="264"/>
      <c r="E4" s="264"/>
      <c r="F4" s="264"/>
      <c r="G4" s="264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6" t="s">
        <v>56</v>
      </c>
      <c r="G7" s="266"/>
      <c r="H7" s="26"/>
    </row>
    <row r="8" spans="1:8" s="150" customFormat="1" x14ac:dyDescent="0.25">
      <c r="A8" s="26"/>
      <c r="B8" s="29" t="s">
        <v>244</v>
      </c>
      <c r="C8" s="30" t="s">
        <v>245</v>
      </c>
      <c r="D8" s="31" t="s">
        <v>210</v>
      </c>
      <c r="E8" s="32">
        <v>3150000</v>
      </c>
      <c r="F8" s="45">
        <f>E8/D8</f>
        <v>42000</v>
      </c>
      <c r="G8" s="35" t="s">
        <v>0</v>
      </c>
      <c r="H8" s="26"/>
    </row>
    <row r="9" spans="1:8" s="150" customFormat="1" x14ac:dyDescent="0.25">
      <c r="A9" s="26"/>
      <c r="B9" s="29" t="s">
        <v>197</v>
      </c>
      <c r="C9" s="30" t="s">
        <v>245</v>
      </c>
      <c r="D9" s="31" t="s">
        <v>210</v>
      </c>
      <c r="E9" s="32">
        <v>1350000</v>
      </c>
      <c r="F9" s="45">
        <f t="shared" ref="F9:F32" si="0">E9/D9</f>
        <v>18000</v>
      </c>
      <c r="G9" s="35" t="s">
        <v>0</v>
      </c>
      <c r="H9" s="26"/>
    </row>
    <row r="10" spans="1:8" s="150" customFormat="1" ht="26.25" x14ac:dyDescent="0.25">
      <c r="A10" s="26"/>
      <c r="B10" s="29" t="s">
        <v>246</v>
      </c>
      <c r="C10" s="30" t="s">
        <v>245</v>
      </c>
      <c r="D10" s="31" t="s">
        <v>210</v>
      </c>
      <c r="E10" s="32">
        <v>558000</v>
      </c>
      <c r="F10" s="45">
        <f t="shared" si="0"/>
        <v>7440</v>
      </c>
      <c r="G10" s="35" t="s">
        <v>0</v>
      </c>
      <c r="H10" s="26"/>
    </row>
    <row r="11" spans="1:8" s="150" customFormat="1" x14ac:dyDescent="0.25">
      <c r="A11" s="26"/>
      <c r="B11" s="29" t="s">
        <v>200</v>
      </c>
      <c r="C11" s="30" t="s">
        <v>245</v>
      </c>
      <c r="D11" s="31" t="s">
        <v>213</v>
      </c>
      <c r="E11" s="32">
        <v>450000</v>
      </c>
      <c r="F11" s="45">
        <f t="shared" si="0"/>
        <v>9000</v>
      </c>
      <c r="G11" s="35" t="s">
        <v>0</v>
      </c>
      <c r="H11" s="26"/>
    </row>
    <row r="12" spans="1:8" s="150" customFormat="1" x14ac:dyDescent="0.25">
      <c r="A12" s="26"/>
      <c r="B12" s="29" t="s">
        <v>202</v>
      </c>
      <c r="C12" s="30" t="s">
        <v>245</v>
      </c>
      <c r="D12" s="31" t="s">
        <v>210</v>
      </c>
      <c r="E12" s="32">
        <v>720000</v>
      </c>
      <c r="F12" s="45">
        <f t="shared" si="0"/>
        <v>9600</v>
      </c>
      <c r="G12" s="35" t="s">
        <v>0</v>
      </c>
      <c r="H12" s="26"/>
    </row>
    <row r="13" spans="1:8" s="150" customFormat="1" x14ac:dyDescent="0.25">
      <c r="A13" s="26"/>
      <c r="B13" s="29" t="s">
        <v>247</v>
      </c>
      <c r="C13" s="30" t="s">
        <v>245</v>
      </c>
      <c r="D13" s="31" t="s">
        <v>210</v>
      </c>
      <c r="E13" s="32">
        <v>93359700</v>
      </c>
      <c r="F13" s="45">
        <f t="shared" si="0"/>
        <v>1244796</v>
      </c>
      <c r="G13" s="35" t="s">
        <v>0</v>
      </c>
      <c r="H13" s="26"/>
    </row>
    <row r="14" spans="1:8" s="150" customFormat="1" x14ac:dyDescent="0.25">
      <c r="A14" s="26"/>
      <c r="B14" s="29" t="s">
        <v>248</v>
      </c>
      <c r="C14" s="30" t="s">
        <v>245</v>
      </c>
      <c r="D14" s="31" t="s">
        <v>249</v>
      </c>
      <c r="E14" s="32">
        <v>450000</v>
      </c>
      <c r="F14" s="45">
        <f t="shared" si="0"/>
        <v>11250</v>
      </c>
      <c r="G14" s="35" t="s">
        <v>0</v>
      </c>
      <c r="H14" s="26"/>
    </row>
    <row r="15" spans="1:8" s="150" customFormat="1" x14ac:dyDescent="0.25">
      <c r="A15" s="26"/>
      <c r="B15" s="29" t="s">
        <v>204</v>
      </c>
      <c r="C15" s="30" t="s">
        <v>245</v>
      </c>
      <c r="D15" s="31" t="s">
        <v>212</v>
      </c>
      <c r="E15" s="32">
        <v>27630000</v>
      </c>
      <c r="F15" s="45">
        <f t="shared" si="0"/>
        <v>1381500</v>
      </c>
      <c r="G15" s="35" t="s">
        <v>0</v>
      </c>
      <c r="H15" s="26"/>
    </row>
    <row r="16" spans="1:8" s="150" customFormat="1" x14ac:dyDescent="0.25">
      <c r="A16" s="26"/>
      <c r="B16" s="29" t="s">
        <v>250</v>
      </c>
      <c r="C16" s="30" t="s">
        <v>245</v>
      </c>
      <c r="D16" s="31" t="s">
        <v>212</v>
      </c>
      <c r="E16" s="32">
        <v>2664000</v>
      </c>
      <c r="F16" s="45">
        <f t="shared" si="0"/>
        <v>133200</v>
      </c>
      <c r="G16" s="35" t="s">
        <v>0</v>
      </c>
      <c r="H16" s="26"/>
    </row>
    <row r="17" spans="1:8" s="150" customFormat="1" x14ac:dyDescent="0.25">
      <c r="A17" s="26"/>
      <c r="B17" s="29" t="s">
        <v>251</v>
      </c>
      <c r="C17" s="30" t="s">
        <v>245</v>
      </c>
      <c r="D17" s="31" t="s">
        <v>211</v>
      </c>
      <c r="E17" s="32">
        <v>751156</v>
      </c>
      <c r="F17" s="45">
        <f t="shared" si="0"/>
        <v>75115.600000000006</v>
      </c>
      <c r="G17" s="35" t="s">
        <v>0</v>
      </c>
      <c r="H17" s="26"/>
    </row>
    <row r="18" spans="1:8" s="150" customFormat="1" x14ac:dyDescent="0.25">
      <c r="A18" s="26"/>
      <c r="B18" s="29" t="s">
        <v>196</v>
      </c>
      <c r="C18" s="30" t="s">
        <v>245</v>
      </c>
      <c r="D18" s="31" t="s">
        <v>210</v>
      </c>
      <c r="E18" s="32">
        <v>15345000</v>
      </c>
      <c r="F18" s="45">
        <f t="shared" si="0"/>
        <v>204600</v>
      </c>
      <c r="G18" s="35" t="s">
        <v>0</v>
      </c>
      <c r="H18" s="26"/>
    </row>
    <row r="19" spans="1:8" s="150" customFormat="1" x14ac:dyDescent="0.25">
      <c r="A19" s="26"/>
      <c r="B19" s="29" t="s">
        <v>252</v>
      </c>
      <c r="C19" s="30" t="s">
        <v>245</v>
      </c>
      <c r="D19" s="31" t="s">
        <v>210</v>
      </c>
      <c r="E19" s="32">
        <v>70124760</v>
      </c>
      <c r="F19" s="45">
        <f t="shared" si="0"/>
        <v>934996.8</v>
      </c>
      <c r="G19" s="35" t="s">
        <v>0</v>
      </c>
      <c r="H19" s="26"/>
    </row>
    <row r="20" spans="1:8" s="150" customFormat="1" x14ac:dyDescent="0.25">
      <c r="A20" s="26"/>
      <c r="B20" s="29" t="s">
        <v>255</v>
      </c>
      <c r="C20" s="30" t="s">
        <v>245</v>
      </c>
      <c r="D20" s="31" t="s">
        <v>214</v>
      </c>
      <c r="E20" s="32">
        <v>664200</v>
      </c>
      <c r="F20" s="45">
        <f t="shared" si="0"/>
        <v>132840</v>
      </c>
      <c r="G20" s="35" t="s">
        <v>0</v>
      </c>
      <c r="H20" s="26"/>
    </row>
    <row r="21" spans="1:8" s="150" customFormat="1" ht="26.25" x14ac:dyDescent="0.25">
      <c r="A21" s="26"/>
      <c r="B21" s="29" t="s">
        <v>256</v>
      </c>
      <c r="C21" s="30" t="s">
        <v>245</v>
      </c>
      <c r="D21" s="31" t="s">
        <v>214</v>
      </c>
      <c r="E21" s="32">
        <v>450000</v>
      </c>
      <c r="F21" s="45">
        <f t="shared" si="0"/>
        <v>90000</v>
      </c>
      <c r="G21" s="35" t="s">
        <v>0</v>
      </c>
      <c r="H21" s="26"/>
    </row>
    <row r="22" spans="1:8" s="150" customFormat="1" x14ac:dyDescent="0.25">
      <c r="A22" s="26"/>
      <c r="B22" s="29" t="s">
        <v>257</v>
      </c>
      <c r="C22" s="30" t="s">
        <v>245</v>
      </c>
      <c r="D22" s="31" t="s">
        <v>253</v>
      </c>
      <c r="E22" s="32">
        <v>3375000</v>
      </c>
      <c r="F22" s="45">
        <f t="shared" si="0"/>
        <v>112500</v>
      </c>
      <c r="G22" s="35" t="s">
        <v>0</v>
      </c>
      <c r="H22" s="26"/>
    </row>
    <row r="23" spans="1:8" s="150" customFormat="1" x14ac:dyDescent="0.25">
      <c r="A23" s="26"/>
      <c r="B23" s="29" t="s">
        <v>200</v>
      </c>
      <c r="C23" s="30" t="s">
        <v>254</v>
      </c>
      <c r="D23" s="31" t="s">
        <v>213</v>
      </c>
      <c r="E23" s="32">
        <v>8625000</v>
      </c>
      <c r="F23" s="45">
        <f t="shared" si="0"/>
        <v>172500</v>
      </c>
      <c r="G23" s="35" t="s">
        <v>0</v>
      </c>
      <c r="H23" s="26"/>
    </row>
    <row r="24" spans="1:8" s="150" customFormat="1" x14ac:dyDescent="0.25">
      <c r="A24" s="26"/>
      <c r="B24" s="29" t="s">
        <v>202</v>
      </c>
      <c r="C24" s="30" t="s">
        <v>254</v>
      </c>
      <c r="D24" s="31" t="s">
        <v>210</v>
      </c>
      <c r="E24" s="32">
        <v>750000</v>
      </c>
      <c r="F24" s="45">
        <f t="shared" si="0"/>
        <v>10000</v>
      </c>
      <c r="G24" s="35" t="s">
        <v>0</v>
      </c>
      <c r="H24" s="26"/>
    </row>
    <row r="25" spans="1:8" s="150" customFormat="1" x14ac:dyDescent="0.25">
      <c r="A25" s="26"/>
      <c r="B25" s="29" t="s">
        <v>247</v>
      </c>
      <c r="C25" s="30" t="s">
        <v>254</v>
      </c>
      <c r="D25" s="31" t="s">
        <v>210</v>
      </c>
      <c r="E25" s="32">
        <v>138075750</v>
      </c>
      <c r="F25" s="45">
        <f t="shared" si="0"/>
        <v>1841010</v>
      </c>
      <c r="G25" s="35" t="s">
        <v>0</v>
      </c>
      <c r="H25" s="26"/>
    </row>
    <row r="26" spans="1:8" s="150" customFormat="1" x14ac:dyDescent="0.25">
      <c r="A26" s="26"/>
      <c r="B26" s="29" t="s">
        <v>250</v>
      </c>
      <c r="C26" s="30" t="s">
        <v>254</v>
      </c>
      <c r="D26" s="31" t="s">
        <v>212</v>
      </c>
      <c r="E26" s="32">
        <v>63187500</v>
      </c>
      <c r="F26" s="45">
        <f t="shared" si="0"/>
        <v>3159375</v>
      </c>
      <c r="G26" s="35" t="s">
        <v>0</v>
      </c>
      <c r="H26" s="26"/>
    </row>
    <row r="27" spans="1:8" s="150" customFormat="1" x14ac:dyDescent="0.25">
      <c r="A27" s="26"/>
      <c r="B27" s="29" t="s">
        <v>251</v>
      </c>
      <c r="C27" s="30" t="s">
        <v>254</v>
      </c>
      <c r="D27" s="31" t="s">
        <v>211</v>
      </c>
      <c r="E27" s="32">
        <v>750000</v>
      </c>
      <c r="F27" s="45">
        <f t="shared" si="0"/>
        <v>75000</v>
      </c>
      <c r="G27" s="35" t="s">
        <v>0</v>
      </c>
      <c r="H27" s="26"/>
    </row>
    <row r="28" spans="1:8" s="150" customFormat="1" x14ac:dyDescent="0.25">
      <c r="A28" s="26"/>
      <c r="B28" s="29" t="s">
        <v>196</v>
      </c>
      <c r="C28" s="30" t="s">
        <v>254</v>
      </c>
      <c r="D28" s="31" t="s">
        <v>210</v>
      </c>
      <c r="E28" s="32">
        <v>9375000</v>
      </c>
      <c r="F28" s="45">
        <f t="shared" si="0"/>
        <v>125000</v>
      </c>
      <c r="G28" s="35" t="s">
        <v>0</v>
      </c>
      <c r="H28" s="26"/>
    </row>
    <row r="29" spans="1:8" s="150" customFormat="1" x14ac:dyDescent="0.25">
      <c r="A29" s="26"/>
      <c r="B29" s="29" t="s">
        <v>252</v>
      </c>
      <c r="C29" s="30" t="s">
        <v>254</v>
      </c>
      <c r="D29" s="31" t="s">
        <v>210</v>
      </c>
      <c r="E29" s="32">
        <v>144333750</v>
      </c>
      <c r="F29" s="45">
        <f t="shared" si="0"/>
        <v>1924450</v>
      </c>
      <c r="G29" s="35" t="s">
        <v>0</v>
      </c>
      <c r="H29" s="26"/>
    </row>
    <row r="30" spans="1:8" s="150" customFormat="1" x14ac:dyDescent="0.25">
      <c r="A30" s="26"/>
      <c r="B30" s="29" t="s">
        <v>258</v>
      </c>
      <c r="C30" s="30" t="s">
        <v>254</v>
      </c>
      <c r="D30" s="31" t="s">
        <v>214</v>
      </c>
      <c r="E30" s="32">
        <v>75000</v>
      </c>
      <c r="F30" s="45">
        <f t="shared" si="0"/>
        <v>15000</v>
      </c>
      <c r="G30" s="35" t="s">
        <v>0</v>
      </c>
      <c r="H30" s="26"/>
    </row>
    <row r="31" spans="1:8" s="150" customFormat="1" x14ac:dyDescent="0.25">
      <c r="A31" s="26"/>
      <c r="B31" s="29" t="s">
        <v>255</v>
      </c>
      <c r="C31" s="30" t="s">
        <v>254</v>
      </c>
      <c r="D31" s="31" t="s">
        <v>214</v>
      </c>
      <c r="E31" s="32">
        <v>1125000</v>
      </c>
      <c r="F31" s="45">
        <f t="shared" si="0"/>
        <v>225000</v>
      </c>
      <c r="G31" s="35" t="s">
        <v>0</v>
      </c>
      <c r="H31" s="26"/>
    </row>
    <row r="32" spans="1:8" s="150" customFormat="1" x14ac:dyDescent="0.25">
      <c r="A32" s="26"/>
      <c r="B32" s="29" t="s">
        <v>257</v>
      </c>
      <c r="C32" s="30" t="s">
        <v>254</v>
      </c>
      <c r="D32" s="31" t="s">
        <v>253</v>
      </c>
      <c r="E32" s="32">
        <v>412500</v>
      </c>
      <c r="F32" s="45">
        <f t="shared" si="0"/>
        <v>13750</v>
      </c>
      <c r="G32" s="35" t="s">
        <v>0</v>
      </c>
      <c r="H32" s="26"/>
    </row>
    <row r="33" spans="1:8" s="150" customFormat="1" x14ac:dyDescent="0.25">
      <c r="A33" s="26"/>
      <c r="B33" s="29" t="s">
        <v>244</v>
      </c>
      <c r="C33" s="30" t="s">
        <v>254</v>
      </c>
      <c r="D33" s="31" t="s">
        <v>210</v>
      </c>
      <c r="E33" s="32">
        <v>750000</v>
      </c>
      <c r="F33" s="45">
        <f t="shared" ref="F33" si="1">E33/D33</f>
        <v>10000</v>
      </c>
      <c r="G33" s="35" t="s">
        <v>0</v>
      </c>
      <c r="H33" s="26"/>
    </row>
    <row r="34" spans="1:8" s="150" customFormat="1" x14ac:dyDescent="0.25">
      <c r="A34" s="26"/>
      <c r="B34" s="109" t="s">
        <v>73</v>
      </c>
      <c r="C34" s="167"/>
      <c r="D34" s="168"/>
      <c r="E34" s="169"/>
      <c r="F34" s="46">
        <f>SUMIF(C8:C33,"2015",F8:F33)</f>
        <v>4406838.4000000004</v>
      </c>
      <c r="G34" s="47" t="s">
        <v>0</v>
      </c>
      <c r="H34" s="26"/>
    </row>
    <row r="35" spans="1:8" s="150" customFormat="1" x14ac:dyDescent="0.25">
      <c r="A35" s="26"/>
      <c r="B35" s="107" t="s">
        <v>137</v>
      </c>
      <c r="C35" s="170"/>
      <c r="D35" s="171"/>
      <c r="E35" s="172"/>
      <c r="F35" s="46">
        <f>SUMIF(C8:C33,"2016",F8:F33)</f>
        <v>7571085</v>
      </c>
      <c r="G35" s="47" t="s">
        <v>0</v>
      </c>
      <c r="H35" s="26"/>
    </row>
    <row r="36" spans="1:8" s="150" customFormat="1" x14ac:dyDescent="0.25">
      <c r="A36" s="26"/>
      <c r="B36" s="50" t="s">
        <v>36</v>
      </c>
      <c r="C36" s="173"/>
      <c r="D36" s="174"/>
      <c r="E36" s="174"/>
      <c r="F36" s="48">
        <f>F34+F35</f>
        <v>11977923.4</v>
      </c>
      <c r="G36" s="49" t="s">
        <v>0</v>
      </c>
      <c r="H36" s="26"/>
    </row>
    <row r="37" spans="1:8" s="150" customFormat="1" x14ac:dyDescent="0.25">
      <c r="A37" s="26"/>
      <c r="B37" s="26"/>
      <c r="C37" s="166"/>
      <c r="D37" s="26"/>
      <c r="E37" s="26"/>
      <c r="F37" s="26"/>
      <c r="G37" s="26"/>
      <c r="H37" s="26"/>
    </row>
    <row r="38" spans="1:8" s="150" customFormat="1" x14ac:dyDescent="0.25">
      <c r="A38" s="26"/>
      <c r="B38" s="26"/>
      <c r="C38" s="166"/>
      <c r="D38" s="26"/>
      <c r="E38" s="26"/>
      <c r="F38" s="26"/>
      <c r="G38" s="26"/>
      <c r="H38" s="26"/>
    </row>
    <row r="39" spans="1:8" s="150" customFormat="1" x14ac:dyDescent="0.25">
      <c r="A39" s="26"/>
      <c r="B39" s="26"/>
      <c r="C39" s="166"/>
      <c r="D39" s="26"/>
      <c r="E39" s="26"/>
      <c r="F39" s="175"/>
      <c r="G39" s="175"/>
      <c r="H39" s="26"/>
    </row>
    <row r="40" spans="1:8" s="150" customFormat="1" hidden="1" x14ac:dyDescent="0.25">
      <c r="C40" s="176"/>
    </row>
    <row r="41" spans="1:8" s="150" customFormat="1" hidden="1" x14ac:dyDescent="0.25">
      <c r="C41" s="176"/>
    </row>
    <row r="42" spans="1:8" s="150" customFormat="1" hidden="1" x14ac:dyDescent="0.25">
      <c r="C42" s="176"/>
    </row>
    <row r="43" spans="1:8" s="150" customFormat="1" hidden="1" x14ac:dyDescent="0.25">
      <c r="C43" s="176"/>
    </row>
    <row r="44" spans="1:8" s="150" customFormat="1" hidden="1" x14ac:dyDescent="0.25">
      <c r="C44" s="176"/>
    </row>
    <row r="45" spans="1:8" s="150" customFormat="1" hidden="1" x14ac:dyDescent="0.25">
      <c r="C45" s="176"/>
    </row>
    <row r="46" spans="1:8" s="150" customFormat="1" hidden="1" x14ac:dyDescent="0.25">
      <c r="C46" s="176"/>
    </row>
    <row r="47" spans="1:8" s="150" customFormat="1" hidden="1" x14ac:dyDescent="0.25">
      <c r="C47" s="176"/>
    </row>
    <row r="48" spans="1:8" s="150" customFormat="1" hidden="1" x14ac:dyDescent="0.25">
      <c r="C48" s="176"/>
    </row>
    <row r="49" spans="3:3" s="150" customFormat="1" hidden="1" x14ac:dyDescent="0.25">
      <c r="C49" s="176"/>
    </row>
    <row r="50" spans="3:3" s="150" customFormat="1" hidden="1" x14ac:dyDescent="0.25">
      <c r="C50" s="176"/>
    </row>
    <row r="51" spans="3:3" s="150" customFormat="1" hidden="1" x14ac:dyDescent="0.25">
      <c r="C51" s="176"/>
    </row>
    <row r="52" spans="3:3" s="150" customFormat="1" hidden="1" x14ac:dyDescent="0.25">
      <c r="C52" s="176"/>
    </row>
    <row r="53" spans="3:3" s="150" customFormat="1" hidden="1" x14ac:dyDescent="0.25">
      <c r="C53" s="176"/>
    </row>
    <row r="54" spans="3:3" s="150" customFormat="1" hidden="1" x14ac:dyDescent="0.25">
      <c r="C54" s="176"/>
    </row>
    <row r="55" spans="3:3" s="150" customFormat="1" hidden="1" x14ac:dyDescent="0.25">
      <c r="C55" s="176"/>
    </row>
    <row r="56" spans="3:3" s="150" customFormat="1" hidden="1" x14ac:dyDescent="0.25">
      <c r="C56" s="176"/>
    </row>
    <row r="57" spans="3:3" s="150" customFormat="1" hidden="1" x14ac:dyDescent="0.25">
      <c r="C57" s="176"/>
    </row>
    <row r="58" spans="3:3" s="150" customFormat="1" hidden="1" x14ac:dyDescent="0.25">
      <c r="C58" s="176"/>
    </row>
    <row r="59" spans="3:3" s="150" customFormat="1" hidden="1" x14ac:dyDescent="0.25">
      <c r="C59" s="176"/>
    </row>
    <row r="60" spans="3:3" s="150" customFormat="1" ht="12" hidden="1" customHeight="1" x14ac:dyDescent="0.25">
      <c r="C60" s="176"/>
    </row>
    <row r="61" spans="3:3" s="150" customFormat="1" hidden="1" x14ac:dyDescent="0.25">
      <c r="C61" s="176"/>
    </row>
    <row r="62" spans="3:3" s="150" customFormat="1" hidden="1" x14ac:dyDescent="0.25">
      <c r="C62" s="176"/>
    </row>
    <row r="63" spans="3:3" s="150" customFormat="1" hidden="1" x14ac:dyDescent="0.25">
      <c r="C63" s="176"/>
    </row>
    <row r="64" spans="3:3" s="150" customFormat="1" hidden="1" x14ac:dyDescent="0.25">
      <c r="C64" s="17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idden="1" x14ac:dyDescent="0.25">
      <c r="C68" s="176"/>
    </row>
    <row r="69" spans="3:3" s="150" customFormat="1" hidden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idden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s="150" customFormat="1" hidden="1" x14ac:dyDescent="0.25">
      <c r="C114" s="176"/>
    </row>
    <row r="115" spans="3:3" s="150" customFormat="1" hidden="1" x14ac:dyDescent="0.25">
      <c r="C115" s="176"/>
    </row>
    <row r="116" spans="3:3" s="150" customFormat="1" hidden="1" x14ac:dyDescent="0.25">
      <c r="C116" s="176"/>
    </row>
    <row r="117" spans="3:3" s="150" customFormat="1" hidden="1" x14ac:dyDescent="0.25">
      <c r="C117" s="176"/>
    </row>
    <row r="118" spans="3:3" s="150" customFormat="1" hidden="1" x14ac:dyDescent="0.25">
      <c r="C118" s="176"/>
    </row>
    <row r="119" spans="3:3" s="150" customFormat="1" hidden="1" x14ac:dyDescent="0.25">
      <c r="C119" s="176"/>
    </row>
    <row r="120" spans="3:3" s="150" customFormat="1" hidden="1" x14ac:dyDescent="0.25">
      <c r="C120" s="176"/>
    </row>
    <row r="121" spans="3:3" s="150" customFormat="1" hidden="1" x14ac:dyDescent="0.25">
      <c r="C121" s="176"/>
    </row>
    <row r="122" spans="3:3" s="150" customFormat="1" hidden="1" x14ac:dyDescent="0.25">
      <c r="C122" s="176"/>
    </row>
    <row r="123" spans="3:3" s="150" customFormat="1" hidden="1" x14ac:dyDescent="0.25">
      <c r="C123" s="176"/>
    </row>
    <row r="124" spans="3:3" s="150" customFormat="1" hidden="1" x14ac:dyDescent="0.25">
      <c r="C124" s="176"/>
    </row>
    <row r="125" spans="3:3" s="150" customFormat="1" hidden="1" x14ac:dyDescent="0.25">
      <c r="C125" s="176"/>
    </row>
    <row r="126" spans="3:3" s="150" customFormat="1" hidden="1" x14ac:dyDescent="0.25">
      <c r="C126" s="176"/>
    </row>
    <row r="127" spans="3:3" s="150" customFormat="1" hidden="1" x14ac:dyDescent="0.25">
      <c r="C127" s="176"/>
    </row>
    <row r="128" spans="3:3" s="150" customFormat="1" hidden="1" x14ac:dyDescent="0.25">
      <c r="C128" s="176"/>
    </row>
    <row r="129" spans="3:3" s="150" customFormat="1" hidden="1" x14ac:dyDescent="0.25">
      <c r="C129" s="176"/>
    </row>
    <row r="130" spans="3:3" s="150" customFormat="1" hidden="1" x14ac:dyDescent="0.25">
      <c r="C130" s="176"/>
    </row>
    <row r="131" spans="3:3" s="150" customFormat="1" hidden="1" x14ac:dyDescent="0.25">
      <c r="C131" s="176"/>
    </row>
    <row r="132" spans="3:3" s="150" customFormat="1" hidden="1" x14ac:dyDescent="0.25">
      <c r="C132" s="176"/>
    </row>
    <row r="133" spans="3:3" s="150" customFormat="1" hidden="1" x14ac:dyDescent="0.25">
      <c r="C133" s="176"/>
    </row>
    <row r="134" spans="3:3" s="150" customFormat="1" hidden="1" x14ac:dyDescent="0.25">
      <c r="C134" s="176"/>
    </row>
    <row r="135" spans="3:3" s="150" customFormat="1" hidden="1" x14ac:dyDescent="0.25">
      <c r="C135" s="176"/>
    </row>
    <row r="136" spans="3:3" x14ac:dyDescent="0.25"/>
    <row r="137" spans="3:3" x14ac:dyDescent="0.25"/>
    <row r="138" spans="3:3" x14ac:dyDescent="0.25"/>
    <row r="139" spans="3:3" x14ac:dyDescent="0.25"/>
    <row r="140" spans="3:3" x14ac:dyDescent="0.25"/>
    <row r="141" spans="3:3" x14ac:dyDescent="0.25"/>
    <row r="142" spans="3:3" x14ac:dyDescent="0.25"/>
    <row r="143" spans="3:3" x14ac:dyDescent="0.25"/>
    <row r="144" spans="3:3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0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HOFOR Spildevand København AS</v>
      </c>
      <c r="B1" s="56"/>
      <c r="C1" s="56"/>
      <c r="D1" s="178"/>
      <c r="E1" s="56"/>
    </row>
    <row r="2" spans="1:5" x14ac:dyDescent="0.25">
      <c r="A2" s="222" t="str">
        <f>'1. Forside'!A2</f>
        <v>S045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7" t="s">
        <v>126</v>
      </c>
      <c r="C4" s="267"/>
      <c r="D4" s="267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33000</v>
      </c>
      <c r="D7" s="182" t="s">
        <v>0</v>
      </c>
      <c r="E7" s="56"/>
    </row>
    <row r="8" spans="1:5" x14ac:dyDescent="0.25">
      <c r="A8" s="56"/>
      <c r="B8" s="207" t="s">
        <v>242</v>
      </c>
      <c r="C8" s="51">
        <v>3779546</v>
      </c>
      <c r="D8" s="182" t="s">
        <v>0</v>
      </c>
      <c r="E8" s="56"/>
    </row>
    <row r="9" spans="1:5" x14ac:dyDescent="0.25">
      <c r="A9" s="56"/>
      <c r="B9" s="207" t="s">
        <v>243</v>
      </c>
      <c r="C9" s="51">
        <v>240000000</v>
      </c>
      <c r="D9" s="182" t="s">
        <v>0</v>
      </c>
      <c r="E9" s="56"/>
    </row>
    <row r="10" spans="1:5" x14ac:dyDescent="0.25">
      <c r="A10" s="56"/>
      <c r="B10" s="54" t="s">
        <v>35</v>
      </c>
      <c r="C10" s="55">
        <f>SUM(C7:C9)</f>
        <v>243812546</v>
      </c>
      <c r="D10" s="54" t="s">
        <v>0</v>
      </c>
      <c r="E10" s="56"/>
    </row>
    <row r="11" spans="1:5" x14ac:dyDescent="0.25">
      <c r="A11" s="56"/>
      <c r="B11" s="56"/>
      <c r="C11" s="56"/>
      <c r="D11" s="178"/>
      <c r="E11" s="56"/>
    </row>
    <row r="12" spans="1:5" x14ac:dyDescent="0.25">
      <c r="A12" s="56"/>
      <c r="B12" s="56"/>
      <c r="C12" s="56"/>
      <c r="D12" s="178"/>
      <c r="E12" s="56"/>
    </row>
    <row r="13" spans="1:5" ht="38.25" customHeight="1" x14ac:dyDescent="0.25">
      <c r="A13" s="56"/>
      <c r="B13" s="268" t="s">
        <v>148</v>
      </c>
      <c r="C13" s="269"/>
      <c r="D13" s="270"/>
      <c r="E13" s="56"/>
    </row>
    <row r="14" spans="1:5" x14ac:dyDescent="0.25">
      <c r="A14" s="56"/>
      <c r="B14" s="53" t="s">
        <v>71</v>
      </c>
      <c r="C14" s="51">
        <v>150000</v>
      </c>
      <c r="D14" s="182" t="s">
        <v>0</v>
      </c>
      <c r="E14" s="56"/>
    </row>
    <row r="15" spans="1:5" x14ac:dyDescent="0.25">
      <c r="A15" s="56"/>
      <c r="B15" s="53" t="s">
        <v>14</v>
      </c>
      <c r="C15" s="51">
        <v>12000</v>
      </c>
      <c r="D15" s="182" t="s">
        <v>0</v>
      </c>
      <c r="E15" s="56"/>
    </row>
    <row r="16" spans="1:5" x14ac:dyDescent="0.25">
      <c r="A16" s="56"/>
      <c r="B16" s="54" t="s">
        <v>35</v>
      </c>
      <c r="C16" s="55">
        <f>SUM(C14:C15)</f>
        <v>162000</v>
      </c>
      <c r="D16" s="54" t="s">
        <v>0</v>
      </c>
      <c r="E16" s="56"/>
    </row>
    <row r="17" spans="1:5" x14ac:dyDescent="0.25">
      <c r="A17" s="56"/>
      <c r="B17" s="56"/>
      <c r="C17" s="183"/>
      <c r="D17" s="184"/>
      <c r="E17" s="56"/>
    </row>
    <row r="18" spans="1:5" x14ac:dyDescent="0.25">
      <c r="A18" s="56"/>
      <c r="B18" s="56"/>
      <c r="C18" s="183"/>
      <c r="D18" s="184"/>
      <c r="E18" s="56"/>
    </row>
    <row r="19" spans="1:5" ht="42" customHeight="1" x14ac:dyDescent="0.25">
      <c r="A19" s="56"/>
      <c r="B19" s="271" t="s">
        <v>149</v>
      </c>
      <c r="C19" s="272"/>
      <c r="D19" s="273"/>
      <c r="E19" s="56"/>
    </row>
    <row r="20" spans="1:5" x14ac:dyDescent="0.25">
      <c r="A20" s="56"/>
      <c r="B20" s="108" t="s">
        <v>150</v>
      </c>
      <c r="C20" s="19">
        <v>193700451</v>
      </c>
      <c r="D20" s="58" t="s">
        <v>0</v>
      </c>
      <c r="E20" s="56"/>
    </row>
    <row r="21" spans="1:5" x14ac:dyDescent="0.25">
      <c r="A21" s="56"/>
      <c r="B21" s="108" t="s">
        <v>151</v>
      </c>
      <c r="C21" s="40">
        <v>277624000</v>
      </c>
      <c r="D21" s="58" t="s">
        <v>0</v>
      </c>
      <c r="E21" s="56"/>
    </row>
    <row r="22" spans="1:5" x14ac:dyDescent="0.25">
      <c r="A22" s="56"/>
      <c r="B22" s="28" t="s">
        <v>152</v>
      </c>
      <c r="C22" s="55">
        <f>C20-C21</f>
        <v>-83923549</v>
      </c>
      <c r="D22" s="28" t="s">
        <v>0</v>
      </c>
      <c r="E22" s="56"/>
    </row>
    <row r="23" spans="1:5" x14ac:dyDescent="0.25">
      <c r="A23" s="56"/>
      <c r="B23" s="56"/>
      <c r="C23" s="56"/>
      <c r="D23" s="178"/>
      <c r="E23" s="56"/>
    </row>
    <row r="24" spans="1:5" x14ac:dyDescent="0.25">
      <c r="A24" s="56"/>
      <c r="B24" s="56"/>
      <c r="C24" s="56"/>
      <c r="D24" s="178"/>
      <c r="E24" s="56"/>
    </row>
    <row r="25" spans="1:5" x14ac:dyDescent="0.25">
      <c r="A25" s="56"/>
      <c r="B25" s="56"/>
      <c r="C25" s="56"/>
      <c r="D25" s="178"/>
      <c r="E25" s="56"/>
    </row>
    <row r="26" spans="1:5" hidden="1" x14ac:dyDescent="0.25"/>
    <row r="27" spans="1:5" hidden="1" x14ac:dyDescent="0.25"/>
    <row r="28" spans="1:5" hidden="1" x14ac:dyDescent="0.25"/>
    <row r="29" spans="1:5" hidden="1" x14ac:dyDescent="0.25">
      <c r="A29" s="186"/>
      <c r="B29" s="186"/>
      <c r="C29" s="186"/>
      <c r="D29" s="187"/>
      <c r="E29" s="186"/>
    </row>
    <row r="30" spans="1:5" hidden="1" x14ac:dyDescent="0.25">
      <c r="A30" s="186"/>
      <c r="B30" s="186"/>
      <c r="C30" s="186"/>
      <c r="D30" s="187"/>
      <c r="E30" s="186"/>
    </row>
    <row r="31" spans="1:5" hidden="1" x14ac:dyDescent="0.25">
      <c r="A31" s="186"/>
      <c r="B31" s="186"/>
      <c r="C31" s="186"/>
      <c r="D31" s="187"/>
      <c r="E31" s="186"/>
    </row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/>
    <row r="35" spans="1:5" hidden="1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x14ac:dyDescent="0.25">
      <c r="A44" s="219"/>
      <c r="B44" s="219"/>
      <c r="C44" s="219"/>
      <c r="D44" s="220"/>
      <c r="E44" s="219"/>
    </row>
    <row r="45" spans="1:5" x14ac:dyDescent="0.25">
      <c r="A45" s="219"/>
      <c r="B45" s="219"/>
      <c r="C45" s="219"/>
      <c r="D45" s="220"/>
      <c r="E45" s="219"/>
    </row>
    <row r="46" spans="1:5" x14ac:dyDescent="0.25">
      <c r="A46" s="219"/>
      <c r="B46" s="219"/>
      <c r="C46" s="219"/>
      <c r="D46" s="220"/>
      <c r="E46" s="219"/>
    </row>
    <row r="47" spans="1:5" x14ac:dyDescent="0.25">
      <c r="A47" s="219"/>
      <c r="B47" s="219"/>
      <c r="C47" s="219"/>
      <c r="D47" s="220"/>
      <c r="E47" s="219"/>
    </row>
    <row r="48" spans="1:5" x14ac:dyDescent="0.25">
      <c r="A48" s="219"/>
      <c r="B48" s="219"/>
      <c r="C48" s="219"/>
      <c r="D48" s="220"/>
      <c r="E48" s="219"/>
    </row>
    <row r="49" hidden="1" x14ac:dyDescent="0.25"/>
    <row r="50" hidden="1" x14ac:dyDescent="0.25"/>
  </sheetData>
  <sheetProtection password="C6ED" sheet="1" objects="1" scenarios="1"/>
  <mergeCells count="3">
    <mergeCell ref="B4:D4"/>
    <mergeCell ref="B13:D13"/>
    <mergeCell ref="B19:D19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15</vt:i4>
      </vt:variant>
      <vt:variant>
        <vt:lpstr>Navngivne områder</vt:lpstr>
      </vt:variant>
      <vt:variant>
        <vt:i4>1</vt:i4>
      </vt:variant>
    </vt:vector>
  </HeadingPairs>
  <TitlesOfParts>
    <vt:vector size="16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  <vt:lpstr>'11. Klimatilpasning'!Udskriftsområde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Katrine Stagaard</cp:lastModifiedBy>
  <cp:lastPrinted>2015-08-12T08:40:13Z</cp:lastPrinted>
  <dcterms:created xsi:type="dcterms:W3CDTF">2014-01-17T08:54:17Z</dcterms:created>
  <dcterms:modified xsi:type="dcterms:W3CDTF">2015-10-05T11:39:56Z</dcterms:modified>
</cp:coreProperties>
</file>