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9" i="4" l="1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C10" i="13" l="1"/>
  <c r="F9" i="2" l="1"/>
  <c r="F10" i="2"/>
  <c r="F11" i="2"/>
  <c r="C26" i="8" l="1"/>
  <c r="C24" i="8"/>
  <c r="E31" i="19" l="1"/>
  <c r="C36" i="19" l="1"/>
  <c r="E36" i="19" s="1"/>
  <c r="F23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C13" i="15"/>
  <c r="C15" i="15" s="1"/>
  <c r="C11" i="8" s="1"/>
  <c r="C21" i="16"/>
  <c r="C8" i="8" s="1"/>
  <c r="E29" i="19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C9" i="12" l="1"/>
  <c r="C11" i="12" s="1"/>
  <c r="C32" i="8" s="1"/>
  <c r="E32" i="8" s="1"/>
  <c r="F8" i="2" l="1"/>
  <c r="F8" i="7"/>
  <c r="F22" i="7" s="1"/>
  <c r="F12" i="2" l="1"/>
  <c r="C9" i="10" s="1"/>
  <c r="C15" i="11" l="1"/>
  <c r="C29" i="8" s="1"/>
  <c r="C16" i="13"/>
  <c r="C27" i="8" s="1"/>
  <c r="C15" i="4"/>
  <c r="C25" i="8" s="1"/>
  <c r="C21" i="3"/>
  <c r="C23" i="8" s="1"/>
  <c r="F24" i="7"/>
  <c r="C18" i="8" s="1"/>
  <c r="C15" i="3"/>
  <c r="C22" i="8" s="1"/>
  <c r="C9" i="3"/>
  <c r="C21" i="8" s="1"/>
  <c r="C10" i="10"/>
  <c r="C17" i="8" s="1"/>
  <c r="F14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<sst xmlns="http://schemas.openxmlformats.org/spreadsheetml/2006/main" count="445" uniqueCount="224">
  <si>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</si>
  <si>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</si>
  <si>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</si>
  <si>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</si>
  <si>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</si>
  <si>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</si>
  <si>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</si>
  <si>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</si>
  <si>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</si>
  <si>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</si>
  <si>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</si>
  <si>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</si>
  <si>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</si>
  <si>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</si>
  <si>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</si>
  <si>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</si>
  <si>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</si>
  <si>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</si>
  <si>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</si>
  <si>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</si>
  <si>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</si>
  <si>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</si>
  <si>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</si>
  <si>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</si>
  <si>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</si>
  <si>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</si>
  <si>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</si>
  <si>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</si>
  <si>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</si>
  <si>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</si>
  <si>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</si>
  <si>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</si>
  <si>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</si>
  <si>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</si>
  <si>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</si>
  <si>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</si>
  <si>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</si>
  <si>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</si>
  <si>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</si>
  <si>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</si>
  <si>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</si>
  <si>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</si>
  <si>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</si>
  <si>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</si>
  <si>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</si>
  <si>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</si>
  <si>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</si>
  <si>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</si>
  <si>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</si>
  <si>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</si>
  <si>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</si>
  <si>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</si>
  <si>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</si>
  <si>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</si>
  <si>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</si>
  <si>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</si>
  <si>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</si>
  <si>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</si>
  <si>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</si>
  <si>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</si>
  <si>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</si>
  <si>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</si>
  <si>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</si>
  <si>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</si>
  <si>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</si>
  <si>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</si>
  <si>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</si>
  <si>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</si>
  <si>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</si>
  <si>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</si>
  <si>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</si>
  <si>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</si>
  <si>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</si>
  <si>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</si>
  <si>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</si>
  <si>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</si>
  <si>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</si>
  <si>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</si>
  <si>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</si>
  <si>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</si>
  <si>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</si>
  <si>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</si>
  <si>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</si>
  <si>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</si>
  <si>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</si>
  <si>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</si>
  <si>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</si>
  <si>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</si>
  <si>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</si>
  <si>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</si>
  <si>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</si>
  <si>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</si>
  <si>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</si>
  <si>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</si>
  <si>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</si>
  <si>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</si>
  <si>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</si>
  <si>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</si>
  <si>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</si>
  <si>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</si>
  <si>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</si>
  <si>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</si>
  <si>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</si>
  <si>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</si>
  <si>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</si>
  <si>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</si>
  <si>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</si>
  <si>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</si>
  <si>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</si>
  <si>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</si>
  <si>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</si>
  <si>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</si>
  <si>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</si>
  <si>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</si>
  <si>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</si>
  <si>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</si>
  <si>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</si>
  <si>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</si>
  <si>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</si>
  <si>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</si>
  <si>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</si>
  <si>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</si>
  <si>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</si>
  <si>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</si>
  <si>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</si>
  <si>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</si>
  <si>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</si>
  <si>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</si>
  <si>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</si>
  <si>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</si>
  <si>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</si>
  <si>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</si>
  <si>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</si>
  <si>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</si>
  <si>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</si>
  <si>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</si>
  <si>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</si>
  <si>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</si>
  <si>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</si>
  <si>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</si>
  <si>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</si>
  <si>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</si>
  <si>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</si>
  <si>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</si>
  <si>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</si>
  <si>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</si>
  <si>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</si>
  <si>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</si>
  <si>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</si>
  <si>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</si>
  <si>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</si>
  <si>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</si>
  <si>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</si>
  <si>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</si>
  <si>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</si>
  <si>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</si>
  <si>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</si>
  <si>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</si>
  <si>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</si>
  <si>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</si>
  <si>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</si>
  <si>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</si>
  <si>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</si>
  <si>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</si>
  <si>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</si>
  <si>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</si>
  <si>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</si>
  <si>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</si>
  <si>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</si>
  <si>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</si>
  <si>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</si>
  <si>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</si>
  <si>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</si>
  <si>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</si>
  <si>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</si>
  <si>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</si>
  <si>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</si>
  <si>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</si>
  <si>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</si>
  <si>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</si>
  <si>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</si>
  <si>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</si>
  <si>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</si>
  <si>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</si>
  <si>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</si>
  <si>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</si>
  <si>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</si>
  <si>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</si>
  <si>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</si>
  <si>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</si>
  <si>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</si>
  <si>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</si>
  <si>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</si>
  <si>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</si>
  <si>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</si>
  <si>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Strømpeforing Ø 500 mm &lt; Ledningsnet ≤ Ø 800 mm</t>
  </si>
  <si>
    <t>Installationer "ingen eller faste riste" (mindre end 7 m2)</t>
  </si>
  <si>
    <t>Pumpestationer i brønde (&lt; 6,25 m2), SRO</t>
  </si>
  <si>
    <t>Strømpeforing Ø 200 mm &lt; Ledningsnet ≤ Ø 500 mm</t>
  </si>
  <si>
    <t>2014</t>
  </si>
  <si>
    <t>50</t>
  </si>
  <si>
    <t>20</t>
  </si>
  <si>
    <t>10</t>
  </si>
  <si>
    <t>Lørenskogvej (godkendt i PL2013)</t>
  </si>
  <si>
    <t>Fortvej (godkendt i PL2014)</t>
  </si>
  <si>
    <t>Køb af ydelser og produkter, der er omfattet af prisloftreguleringen, hos et andet selskab</t>
  </si>
  <si>
    <t>Forsinkelsesbassiner, lukkede med automatisk rensning og SRO Miljøklasse A (større end 10.000 m3) - Mek/EL</t>
  </si>
  <si>
    <t>2015</t>
  </si>
  <si>
    <t xml:space="preserve">Kælder (&lt; 7 m2) </t>
  </si>
  <si>
    <t>75</t>
  </si>
  <si>
    <t>Ledningsnet &gt; Ø 1600 mm (rørbassiner og transportledninger)</t>
  </si>
  <si>
    <t>Pumpeinstallation Miljøklasse B (1.000-1.500 l/s) - Mek/EL</t>
  </si>
  <si>
    <t>Pumpeinstallation Miljøklasse B (1.000-1.500 l/s) - SRO</t>
  </si>
  <si>
    <t>Stik</t>
  </si>
  <si>
    <t>Ø 1200 mm &lt; Ledningsnet ≤ Ø 1600 mm</t>
  </si>
  <si>
    <t>5</t>
  </si>
  <si>
    <t>2016</t>
  </si>
  <si>
    <t>Udvikling af GIS datasystemer</t>
  </si>
  <si>
    <t>Dokumenteret Spildevandssikkerhed (DSS)</t>
  </si>
  <si>
    <t>Energi- og Vandværkstedet</t>
  </si>
  <si>
    <t>Del af tidligere godkendte tillæg vedrørende omkostninger i 2014</t>
  </si>
  <si>
    <t>HOFOR Spildevand Rødovre AS</t>
  </si>
  <si>
    <t>S046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</si>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</sst>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7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left" wrapText="1"/>
      <protection locked="0"/>
    </xf>
    <xf numFmtId="43" fontId="6" fillId="0" borderId="22" xfId="1" applyFont="1" applyBorder="1" applyAlignment="1" applyProtection="1">
      <alignment horizontal="center" wrapText="1"/>
      <protection locked="0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221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222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31" t="s">
        <v>58</v>
      </c>
      <c r="E8" s="231"/>
      <c r="F8" s="231"/>
      <c r="G8" s="123"/>
      <c r="H8" s="123"/>
      <c r="I8" s="123"/>
    </row>
    <row r="9" spans="1:9" x14ac:dyDescent="0.25">
      <c r="A9" s="121"/>
      <c r="B9" s="121"/>
      <c r="C9" s="121"/>
      <c r="D9" s="242" t="s">
        <v>110</v>
      </c>
      <c r="E9" s="242"/>
      <c r="F9" s="242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2" t="s">
        <v>59</v>
      </c>
      <c r="E13" s="232"/>
      <c r="F13" s="232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3" t="s">
        <v>60</v>
      </c>
      <c r="E16" s="234"/>
      <c r="F16" s="235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6" t="s">
        <v>2</v>
      </c>
      <c r="E17" s="237"/>
      <c r="F17" s="238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6" t="s">
        <v>135</v>
      </c>
      <c r="E18" s="237"/>
      <c r="F18" s="238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9" t="s">
        <v>44</v>
      </c>
      <c r="E19" s="240"/>
      <c r="F19" s="241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9" t="s">
        <v>61</v>
      </c>
      <c r="E20" s="240"/>
      <c r="F20" s="241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9" t="s">
        <v>91</v>
      </c>
      <c r="E21" s="240"/>
      <c r="F21" s="241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9" t="s">
        <v>62</v>
      </c>
      <c r="E22" s="240"/>
      <c r="F22" s="241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61" t="s">
        <v>42</v>
      </c>
      <c r="E23" s="262"/>
      <c r="F23" s="263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8" t="s">
        <v>63</v>
      </c>
      <c r="E24" s="259"/>
      <c r="F24" s="260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5" t="s">
        <v>64</v>
      </c>
      <c r="E25" s="256"/>
      <c r="F25" s="257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2" t="s">
        <v>43</v>
      </c>
      <c r="E26" s="253"/>
      <c r="F26" s="254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9" t="s">
        <v>65</v>
      </c>
      <c r="E27" s="250"/>
      <c r="F27" s="251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3" t="s">
        <v>145</v>
      </c>
      <c r="E28" s="244"/>
      <c r="F28" s="245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6" t="s">
        <v>146</v>
      </c>
      <c r="E29" s="247"/>
      <c r="F29" s="248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6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Rødovre AS</v>
      </c>
      <c r="B1" s="56"/>
      <c r="C1" s="56"/>
      <c r="D1" s="56"/>
      <c r="E1" s="56"/>
    </row>
    <row r="2" spans="1:5" x14ac:dyDescent="0.25">
      <c r="A2" s="222" t="str">
        <f>'1. Forside'!A2</f>
        <v>S046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7" t="s">
        <v>125</v>
      </c>
      <c r="C4" s="267"/>
      <c r="D4" s="267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218</v>
      </c>
      <c r="C7" s="51">
        <v>80000</v>
      </c>
      <c r="D7" s="191" t="s">
        <v>0</v>
      </c>
      <c r="E7" s="56"/>
    </row>
    <row r="8" spans="1:5" x14ac:dyDescent="0.25">
      <c r="A8" s="56"/>
      <c r="B8" s="213" t="s">
        <v>219</v>
      </c>
      <c r="C8" s="51">
        <v>120000</v>
      </c>
      <c r="D8" s="191" t="s">
        <v>0</v>
      </c>
      <c r="E8" s="56"/>
    </row>
    <row r="9" spans="1:5" x14ac:dyDescent="0.25">
      <c r="A9" s="56"/>
      <c r="B9" s="54" t="s">
        <v>36</v>
      </c>
      <c r="C9" s="55">
        <f>SUM(C7:C8)</f>
        <v>200000</v>
      </c>
      <c r="D9" s="192" t="s">
        <v>0</v>
      </c>
      <c r="E9" s="56"/>
    </row>
    <row r="10" spans="1:5" x14ac:dyDescent="0.25">
      <c r="A10" s="56"/>
      <c r="B10" s="56"/>
      <c r="C10" s="183"/>
      <c r="D10" s="56"/>
      <c r="E10" s="56"/>
    </row>
    <row r="11" spans="1:5" x14ac:dyDescent="0.25">
      <c r="A11" s="56"/>
      <c r="B11" s="56"/>
      <c r="C11" s="183"/>
      <c r="D11" s="56"/>
      <c r="E11" s="56"/>
    </row>
    <row r="12" spans="1:5" ht="27.2" customHeight="1" x14ac:dyDescent="0.25">
      <c r="A12" s="56"/>
      <c r="B12" s="20" t="s">
        <v>154</v>
      </c>
      <c r="C12" s="193"/>
      <c r="D12" s="190"/>
      <c r="E12" s="56"/>
    </row>
    <row r="13" spans="1:5" ht="16.7" customHeight="1" x14ac:dyDescent="0.25">
      <c r="A13" s="56"/>
      <c r="B13" s="108" t="s">
        <v>155</v>
      </c>
      <c r="C13" s="19">
        <v>127042</v>
      </c>
      <c r="D13" s="153" t="s">
        <v>0</v>
      </c>
      <c r="E13" s="56"/>
    </row>
    <row r="14" spans="1:5" ht="16.7" customHeight="1" x14ac:dyDescent="0.25">
      <c r="A14" s="56"/>
      <c r="B14" s="108" t="s">
        <v>156</v>
      </c>
      <c r="C14" s="40">
        <v>200000</v>
      </c>
      <c r="D14" s="153" t="s">
        <v>0</v>
      </c>
      <c r="E14" s="56"/>
    </row>
    <row r="15" spans="1:5" x14ac:dyDescent="0.25">
      <c r="A15" s="56"/>
      <c r="B15" s="28" t="s">
        <v>157</v>
      </c>
      <c r="C15" s="55">
        <f>C13-C14</f>
        <v>-72958</v>
      </c>
      <c r="D15" s="155" t="s">
        <v>0</v>
      </c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hidden="1" x14ac:dyDescent="0.25">
      <c r="B19" s="195"/>
      <c r="E19" s="196"/>
    </row>
    <row r="20" spans="1:5" ht="15.75" hidden="1" x14ac:dyDescent="0.25">
      <c r="B20" s="196"/>
      <c r="C20" s="196"/>
    </row>
    <row r="21" spans="1:5" ht="15.75" hidden="1" x14ac:dyDescent="0.25">
      <c r="B21" s="196"/>
      <c r="E21" s="196"/>
    </row>
    <row r="22" spans="1:5" ht="15.75" hidden="1" x14ac:dyDescent="0.25">
      <c r="B22" s="196"/>
      <c r="D22" s="196"/>
    </row>
    <row r="23" spans="1:5" ht="15.75" hidden="1" x14ac:dyDescent="0.25">
      <c r="B23" s="196"/>
      <c r="C23" s="196"/>
    </row>
    <row r="24" spans="1:5" ht="15.75" hidden="1" x14ac:dyDescent="0.25">
      <c r="B24" s="196"/>
      <c r="C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6"/>
      <c r="D27" s="196"/>
    </row>
    <row r="28" spans="1:5" ht="15.75" hidden="1" x14ac:dyDescent="0.25">
      <c r="B28" s="195"/>
      <c r="C28" s="195"/>
    </row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5"/>
    </row>
    <row r="64" spans="2:2" hidden="1" x14ac:dyDescent="0.25"/>
    <row r="65" spans="1:5" hidden="1" x14ac:dyDescent="0.25"/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/>
    <row r="74" spans="1:5" hidden="1" x14ac:dyDescent="0.25"/>
    <row r="75" spans="1:5" hidden="1" x14ac:dyDescent="0.25"/>
    <row r="76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3"/>
  <sheetViews>
    <sheetView view="pageLayout" zoomScaleNormal="90" zoomScaleSheetLayoutView="13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Rødovre AS</v>
      </c>
      <c r="B1" s="26"/>
      <c r="C1" s="26"/>
      <c r="D1" s="26"/>
      <c r="E1" s="26"/>
    </row>
    <row r="2" spans="1:5" x14ac:dyDescent="0.25">
      <c r="A2" s="223" t="str">
        <f>'1. Forside'!A2</f>
        <v>S046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7" t="s">
        <v>124</v>
      </c>
      <c r="C4" s="267"/>
      <c r="D4" s="267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4" t="s">
        <v>158</v>
      </c>
      <c r="C7" s="275"/>
      <c r="D7" s="276"/>
      <c r="E7" s="26"/>
    </row>
    <row r="8" spans="1:5" x14ac:dyDescent="0.25">
      <c r="A8" s="26"/>
      <c r="B8" s="229" t="s">
        <v>203</v>
      </c>
      <c r="C8" s="51">
        <v>209404</v>
      </c>
      <c r="D8" s="230" t="s">
        <v>0</v>
      </c>
      <c r="E8" s="26"/>
    </row>
    <row r="9" spans="1:5" x14ac:dyDescent="0.25">
      <c r="A9" s="26"/>
      <c r="B9" s="229" t="s">
        <v>204</v>
      </c>
      <c r="C9" s="51">
        <v>385609</v>
      </c>
      <c r="D9" s="230" t="s">
        <v>0</v>
      </c>
      <c r="E9" s="26"/>
    </row>
    <row r="10" spans="1:5" x14ac:dyDescent="0.25">
      <c r="A10" s="26"/>
      <c r="B10" s="54" t="s">
        <v>36</v>
      </c>
      <c r="C10" s="55">
        <f xml:space="preserve"> SUM(C8:C9)</f>
        <v>595013</v>
      </c>
      <c r="D10" s="192" t="s">
        <v>0</v>
      </c>
      <c r="E10" s="26"/>
    </row>
    <row r="11" spans="1:5" x14ac:dyDescent="0.25">
      <c r="A11" s="26"/>
      <c r="B11" s="56"/>
      <c r="C11" s="197"/>
      <c r="D11" s="56"/>
      <c r="E11" s="26"/>
    </row>
    <row r="12" spans="1:5" x14ac:dyDescent="0.25">
      <c r="A12" s="26"/>
      <c r="B12" s="56"/>
      <c r="C12" s="56"/>
      <c r="D12" s="56"/>
      <c r="E12" s="26"/>
    </row>
    <row r="13" spans="1:5" ht="37.5" customHeight="1" x14ac:dyDescent="0.25">
      <c r="A13" s="26"/>
      <c r="B13" s="274" t="s">
        <v>159</v>
      </c>
      <c r="C13" s="275"/>
      <c r="D13" s="276"/>
      <c r="E13" s="26"/>
    </row>
    <row r="14" spans="1:5" ht="15.75" customHeight="1" x14ac:dyDescent="0.25">
      <c r="A14" s="26"/>
      <c r="B14" s="108" t="s">
        <v>160</v>
      </c>
      <c r="C14" s="19">
        <v>0</v>
      </c>
      <c r="D14" s="153" t="s">
        <v>0</v>
      </c>
      <c r="E14" s="26"/>
    </row>
    <row r="15" spans="1:5" x14ac:dyDescent="0.25">
      <c r="A15" s="26"/>
      <c r="B15" s="108" t="s">
        <v>161</v>
      </c>
      <c r="C15" s="40">
        <v>593944</v>
      </c>
      <c r="D15" s="153" t="s">
        <v>0</v>
      </c>
      <c r="E15" s="26"/>
    </row>
    <row r="16" spans="1:5" x14ac:dyDescent="0.25">
      <c r="A16" s="26"/>
      <c r="B16" s="28" t="s">
        <v>162</v>
      </c>
      <c r="C16" s="55">
        <f>C14-C15</f>
        <v>-593944</v>
      </c>
      <c r="D16" s="155" t="s">
        <v>0</v>
      </c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>
      <c r="A30" s="26"/>
      <c r="B30" s="26"/>
      <c r="C30" s="26"/>
      <c r="D30" s="26"/>
      <c r="E30" s="26"/>
    </row>
    <row r="31" spans="1:5" hidden="1" x14ac:dyDescent="0.25"/>
    <row r="32" spans="1:5" hidden="1" x14ac:dyDescent="0.25"/>
    <row r="33" hidden="1" x14ac:dyDescent="0.25"/>
  </sheetData>
  <sheetProtection password="C6ED" sheet="1" objects="1" scenarios="1"/>
  <mergeCells count="3">
    <mergeCell ref="B4:D4"/>
    <mergeCell ref="B13:D13"/>
    <mergeCell ref="B7:D7"/>
  </mergeCells>
  <pageMargins left="0.7" right="0.7" top="0.75" bottom="0.75" header="0.3" footer="0.3"/>
  <pageSetup paperSize="9"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HOFOR Spildevand Rødovre AS</v>
      </c>
      <c r="B1" s="26"/>
      <c r="C1" s="26"/>
      <c r="D1" s="26"/>
      <c r="E1" s="26"/>
    </row>
    <row r="2" spans="1:5" x14ac:dyDescent="0.25">
      <c r="A2" s="223" t="str">
        <f>'1. Forside'!A2</f>
        <v>S046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4" t="s">
        <v>123</v>
      </c>
      <c r="C4" s="264"/>
      <c r="D4" s="264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398861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418488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-19627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-196344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-319000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122656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Rødovre AS</v>
      </c>
      <c r="B1" s="26"/>
      <c r="C1" s="26"/>
      <c r="D1" s="26"/>
      <c r="E1" s="26"/>
    </row>
    <row r="2" spans="1:5" x14ac:dyDescent="0.25">
      <c r="A2" s="223" t="str">
        <f>'1. Forside'!A2</f>
        <v>S046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7" t="s">
        <v>122</v>
      </c>
      <c r="C4" s="267"/>
      <c r="D4" s="267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-15103029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-7585846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-7517183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-1503436.6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Rødovre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S046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121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36946149.958822042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11029514.896418445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673181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-31944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655013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12325764.896418445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0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0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-9276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-12297407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-19082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-12325765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-0.10358155518770218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35221850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x14ac:dyDescent="0.2">
      <c r="A36" s="1"/>
      <c r="B36" s="64" t="s">
        <v>33</v>
      </c>
      <c r="C36" s="11">
        <f>SUM(C33:C35)</f>
        <v>35221850</v>
      </c>
      <c r="D36" s="79" t="s">
        <v>0</v>
      </c>
      <c r="E36" s="10">
        <f>-C36</f>
        <v>-35221850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1724299.9588220417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HOFOR Spildevand Rødovre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4" t="s">
        <v>171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1140980</v>
      </c>
      <c r="F7" s="224" t="s">
        <v>0</v>
      </c>
      <c r="G7" s="225">
        <v>1707905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1140980</v>
      </c>
      <c r="F11" s="228" t="s">
        <v>0</v>
      </c>
      <c r="G11" s="55">
        <f>E11+G7-G8-G9</f>
        <v>2848885</v>
      </c>
      <c r="H11" s="228" t="s">
        <v>0</v>
      </c>
      <c r="I11" s="55">
        <f>G11+I7-I8-I9</f>
        <v>2848885</v>
      </c>
      <c r="J11" s="228" t="s">
        <v>0</v>
      </c>
      <c r="K11" s="55">
        <f>K7-K8-K9+K10+I11</f>
        <v>2848885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Rødovre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S046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109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7991040.219631792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-30365.952834600808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-398587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7562087.2667971915</v>
      </c>
      <c r="D13" s="79" t="s">
        <v>0</v>
      </c>
      <c r="E13" s="6">
        <f>C13</f>
        <v>7562087.2667971915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10985839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223</v>
      </c>
      <c r="C16" s="14">
        <f>'6. Gennemførte investeringer'!F14</f>
        <v>1430995.7834000001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-166600.05319999997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investeringer'!F24</f>
        <v>897066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13147300.7302</v>
      </c>
      <c r="D19" s="79" t="s">
        <v>0</v>
      </c>
      <c r="E19" s="8">
        <f>C19</f>
        <v>13147300.7302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omkostninger'!C9</f>
        <v>13033000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omkostninger'!C15</f>
        <v>52000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omkostninger'!C21</f>
        <v>-4766439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servicemål'!C9</f>
        <v>200000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servicemål'!C15</f>
        <v>-72958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Klimatilpasning'!C10</f>
        <v>595013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Klimatilpasning'!C16</f>
        <v>-593944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-19627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122656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8549701</v>
      </c>
      <c r="D30" s="79" t="s">
        <v>0</v>
      </c>
      <c r="E30" s="6">
        <f>C30</f>
        <v>8549701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-1503436.6</v>
      </c>
      <c r="D32" s="79" t="s">
        <v>0</v>
      </c>
      <c r="E32" s="10">
        <f>C32</f>
        <v>-1503436.6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1724299.9588220417</v>
      </c>
      <c r="D34" s="79" t="s">
        <v>0</v>
      </c>
      <c r="E34" s="12">
        <f>C34</f>
        <v>1724299.9588220417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29479952.355819233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1721094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17.128612589329364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HOFOR Spildevand Rødovre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S046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4" t="s">
        <v>131</v>
      </c>
      <c r="C4" s="264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7944546.2196317911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7944546.2196317911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426662.05679999996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426662.05679999996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7944546.2196317911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220</v>
      </c>
      <c r="C25" s="19">
        <v>0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46494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46494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7991040.219631792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-30365.952834600808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Rødovre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130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5011181.3217310961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7960674.2667971915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7991040.219631792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1594346.4306255186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398587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Rødovre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129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305975743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10985839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10985839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11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Rødovre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S046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5" t="s">
        <v>133</v>
      </c>
      <c r="C4" s="265"/>
      <c r="D4" s="265"/>
      <c r="E4" s="265"/>
      <c r="F4" s="265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6" t="s">
        <v>52</v>
      </c>
      <c r="G7" s="266"/>
      <c r="H7" s="26"/>
    </row>
    <row r="8" spans="1:8" s="150" customFormat="1" x14ac:dyDescent="0.25">
      <c r="A8" s="26"/>
      <c r="B8" s="29" t="s">
        <v>195</v>
      </c>
      <c r="C8" s="30" t="s">
        <v>199</v>
      </c>
      <c r="D8" s="31" t="s">
        <v>200</v>
      </c>
      <c r="E8" s="32">
        <v>3126942.09</v>
      </c>
      <c r="F8" s="34">
        <f t="shared" ref="F8" si="0">E8/D8</f>
        <v>62538.841799999995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199</v>
      </c>
      <c r="D9" s="31" t="s">
        <v>201</v>
      </c>
      <c r="E9" s="32">
        <v>3492664.68</v>
      </c>
      <c r="F9" s="34">
        <f t="shared" ref="F9:F11" si="1">E9/D9</f>
        <v>174633.234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199</v>
      </c>
      <c r="D10" s="31" t="s">
        <v>202</v>
      </c>
      <c r="E10" s="32">
        <v>1971410.35</v>
      </c>
      <c r="F10" s="34">
        <f t="shared" si="1"/>
        <v>197141.035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199</v>
      </c>
      <c r="D11" s="31" t="s">
        <v>200</v>
      </c>
      <c r="E11" s="32">
        <v>349343.13</v>
      </c>
      <c r="F11" s="34">
        <f t="shared" si="1"/>
        <v>6986.8626000000004</v>
      </c>
      <c r="G11" s="35" t="s">
        <v>0</v>
      </c>
      <c r="H11" s="26"/>
    </row>
    <row r="12" spans="1:8" s="150" customFormat="1" x14ac:dyDescent="0.25">
      <c r="A12" s="26"/>
      <c r="B12" s="23" t="s">
        <v>72</v>
      </c>
      <c r="C12" s="160"/>
      <c r="D12" s="160"/>
      <c r="E12" s="160"/>
      <c r="F12" s="36">
        <f>SUM(F8:F11)</f>
        <v>441299.97340000002</v>
      </c>
      <c r="G12" s="37" t="s">
        <v>0</v>
      </c>
      <c r="H12" s="26"/>
    </row>
    <row r="13" spans="1:8" s="150" customFormat="1" x14ac:dyDescent="0.25">
      <c r="A13" s="26"/>
      <c r="B13" s="107" t="s">
        <v>139</v>
      </c>
      <c r="C13" s="161"/>
      <c r="D13" s="161"/>
      <c r="E13" s="161"/>
      <c r="F13" s="66">
        <v>989695.80999999994</v>
      </c>
      <c r="G13" s="37" t="s">
        <v>0</v>
      </c>
      <c r="H13" s="26"/>
    </row>
    <row r="14" spans="1:8" s="150" customFormat="1" x14ac:dyDescent="0.25">
      <c r="A14" s="26"/>
      <c r="B14" s="39" t="s">
        <v>69</v>
      </c>
      <c r="C14" s="162"/>
      <c r="D14" s="162"/>
      <c r="E14" s="163"/>
      <c r="F14" s="38">
        <f>F12+F13</f>
        <v>1430995.7834000001</v>
      </c>
      <c r="G14" s="38" t="s">
        <v>0</v>
      </c>
      <c r="H14" s="26"/>
    </row>
    <row r="15" spans="1:8" s="150" customFormat="1" x14ac:dyDescent="0.25">
      <c r="A15" s="26"/>
      <c r="B15" s="26"/>
      <c r="C15" s="26"/>
      <c r="D15" s="26"/>
      <c r="E15" s="26"/>
      <c r="F15" s="26"/>
      <c r="G15" s="26"/>
      <c r="H15" s="26"/>
    </row>
    <row r="16" spans="1:8" s="150" customFormat="1" x14ac:dyDescent="0.25">
      <c r="A16" s="26"/>
      <c r="B16" s="26"/>
      <c r="C16" s="2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26"/>
      <c r="D17" s="26"/>
      <c r="E17" s="26"/>
      <c r="F17" s="26"/>
      <c r="G17" s="26"/>
      <c r="H17" s="26"/>
    </row>
    <row r="18" spans="1:8" s="150" customFormat="1" hidden="1" x14ac:dyDescent="0.25"/>
    <row r="19" spans="1:8" s="150" customFormat="1" hidden="1" x14ac:dyDescent="0.25"/>
    <row r="20" spans="1:8" s="150" customFormat="1" hidden="1" x14ac:dyDescent="0.25"/>
    <row r="21" spans="1:8" s="150" customFormat="1" ht="14.45" hidden="1" customHeight="1" x14ac:dyDescent="0.25"/>
    <row r="22" spans="1:8" s="150" customFormat="1" ht="14.45" hidden="1" customHeight="1" x14ac:dyDescent="0.25"/>
    <row r="23" spans="1:8" s="150" customFormat="1" ht="15" hidden="1" customHeight="1" x14ac:dyDescent="0.25"/>
    <row r="24" spans="1:8" s="150" customFormat="1" ht="15" hidden="1" customHeight="1" x14ac:dyDescent="0.25"/>
    <row r="25" spans="1:8" s="150" customFormat="1" ht="15" hidden="1" customHeight="1" x14ac:dyDescent="0.25"/>
    <row r="26" spans="1:8" s="150" customFormat="1" ht="15" hidden="1" customHeight="1" x14ac:dyDescent="0.25"/>
    <row r="27" spans="1:8" s="150" customFormat="1" ht="15" hidden="1" customHeight="1" x14ac:dyDescent="0.25"/>
    <row r="28" spans="1:8" s="150" customFormat="1" hidden="1" x14ac:dyDescent="0.25"/>
    <row r="29" spans="1:8" s="150" customFormat="1" hidden="1" x14ac:dyDescent="0.25"/>
    <row r="30" spans="1:8" s="150" customFormat="1" hidden="1" x14ac:dyDescent="0.25"/>
    <row r="31" spans="1:8" s="150" customFormat="1" hidden="1" x14ac:dyDescent="0.25"/>
    <row r="32" spans="1:8" s="150" customFormat="1" hidden="1" x14ac:dyDescent="0.25"/>
    <row r="33" s="150" customFormat="1" hidden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HOFOR Spildevand Rødovre AS</v>
      </c>
      <c r="B1" s="164"/>
      <c r="C1" s="164"/>
      <c r="D1" s="164"/>
      <c r="E1" s="164"/>
    </row>
    <row r="2" spans="1:5" x14ac:dyDescent="0.25">
      <c r="A2" s="1" t="str">
        <f>'1. Forside'!A2</f>
        <v>S046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4" t="s">
        <v>128</v>
      </c>
      <c r="C4" s="264"/>
      <c r="D4" s="264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524600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524600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investeringer'!F12</f>
        <v>441299.97340000002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-166600.05319999997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27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Rødovre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S046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4" t="s">
        <v>127</v>
      </c>
      <c r="C4" s="264"/>
      <c r="D4" s="264"/>
      <c r="E4" s="264"/>
      <c r="F4" s="264"/>
      <c r="G4" s="264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6" t="s">
        <v>56</v>
      </c>
      <c r="G7" s="266"/>
      <c r="H7" s="26"/>
    </row>
    <row r="8" spans="1:8" s="150" customFormat="1" ht="26.25" x14ac:dyDescent="0.25">
      <c r="A8" s="26"/>
      <c r="B8" s="29" t="s">
        <v>206</v>
      </c>
      <c r="C8" s="30" t="s">
        <v>207</v>
      </c>
      <c r="D8" s="31" t="s">
        <v>201</v>
      </c>
      <c r="E8" s="32">
        <v>1800000</v>
      </c>
      <c r="F8" s="45">
        <f>E8/D8</f>
        <v>90000</v>
      </c>
      <c r="G8" s="35" t="s">
        <v>0</v>
      </c>
      <c r="H8" s="26"/>
    </row>
    <row r="9" spans="1:8" s="150" customFormat="1" x14ac:dyDescent="0.25">
      <c r="A9" s="26"/>
      <c r="B9" s="29" t="s">
        <v>208</v>
      </c>
      <c r="C9" s="30" t="s">
        <v>207</v>
      </c>
      <c r="D9" s="31" t="s">
        <v>209</v>
      </c>
      <c r="E9" s="32">
        <v>225000</v>
      </c>
      <c r="F9" s="45">
        <f t="shared" ref="F9:F21" si="0">E9/D9</f>
        <v>3000</v>
      </c>
      <c r="G9" s="35" t="s">
        <v>0</v>
      </c>
      <c r="H9" s="26"/>
    </row>
    <row r="10" spans="1:8" s="150" customFormat="1" x14ac:dyDescent="0.25">
      <c r="A10" s="26"/>
      <c r="B10" s="29" t="s">
        <v>210</v>
      </c>
      <c r="C10" s="30" t="s">
        <v>207</v>
      </c>
      <c r="D10" s="31" t="s">
        <v>209</v>
      </c>
      <c r="E10" s="32">
        <v>11430000</v>
      </c>
      <c r="F10" s="45">
        <f t="shared" si="0"/>
        <v>152400</v>
      </c>
      <c r="G10" s="35" t="s">
        <v>0</v>
      </c>
      <c r="H10" s="26"/>
    </row>
    <row r="11" spans="1:8" s="150" customFormat="1" x14ac:dyDescent="0.25">
      <c r="A11" s="26"/>
      <c r="B11" s="29" t="s">
        <v>211</v>
      </c>
      <c r="C11" s="30" t="s">
        <v>207</v>
      </c>
      <c r="D11" s="31" t="s">
        <v>201</v>
      </c>
      <c r="E11" s="32">
        <v>6525000</v>
      </c>
      <c r="F11" s="45">
        <f t="shared" si="0"/>
        <v>326250</v>
      </c>
      <c r="G11" s="35" t="s">
        <v>0</v>
      </c>
      <c r="H11" s="26"/>
    </row>
    <row r="12" spans="1:8" s="150" customFormat="1" x14ac:dyDescent="0.25">
      <c r="A12" s="26"/>
      <c r="B12" s="29" t="s">
        <v>212</v>
      </c>
      <c r="C12" s="30" t="s">
        <v>207</v>
      </c>
      <c r="D12" s="31" t="s">
        <v>202</v>
      </c>
      <c r="E12" s="32">
        <v>9884</v>
      </c>
      <c r="F12" s="45">
        <f t="shared" si="0"/>
        <v>988.4</v>
      </c>
      <c r="G12" s="35" t="s">
        <v>0</v>
      </c>
      <c r="H12" s="26"/>
    </row>
    <row r="13" spans="1:8" s="150" customFormat="1" x14ac:dyDescent="0.25">
      <c r="A13" s="26"/>
      <c r="B13" s="29" t="s">
        <v>213</v>
      </c>
      <c r="C13" s="30" t="s">
        <v>207</v>
      </c>
      <c r="D13" s="31" t="s">
        <v>209</v>
      </c>
      <c r="E13" s="32">
        <v>180000</v>
      </c>
      <c r="F13" s="45">
        <f t="shared" si="0"/>
        <v>2400</v>
      </c>
      <c r="G13" s="35" t="s">
        <v>0</v>
      </c>
      <c r="H13" s="26"/>
    </row>
    <row r="14" spans="1:8" s="150" customFormat="1" x14ac:dyDescent="0.25">
      <c r="A14" s="26"/>
      <c r="B14" s="29" t="s">
        <v>214</v>
      </c>
      <c r="C14" s="30" t="s">
        <v>207</v>
      </c>
      <c r="D14" s="31" t="s">
        <v>209</v>
      </c>
      <c r="E14" s="32">
        <v>4900320</v>
      </c>
      <c r="F14" s="45">
        <f t="shared" si="0"/>
        <v>65337.599999999999</v>
      </c>
      <c r="G14" s="35" t="s">
        <v>0</v>
      </c>
      <c r="H14" s="26"/>
    </row>
    <row r="15" spans="1:8" s="150" customFormat="1" x14ac:dyDescent="0.25">
      <c r="A15" s="26"/>
      <c r="B15" s="29" t="s">
        <v>217</v>
      </c>
      <c r="C15" s="30" t="s">
        <v>207</v>
      </c>
      <c r="D15" s="31" t="s">
        <v>215</v>
      </c>
      <c r="E15" s="32">
        <v>105300</v>
      </c>
      <c r="F15" s="45">
        <f t="shared" si="0"/>
        <v>21060</v>
      </c>
      <c r="G15" s="35" t="s">
        <v>0</v>
      </c>
      <c r="H15" s="26"/>
    </row>
    <row r="16" spans="1:8" s="150" customFormat="1" x14ac:dyDescent="0.25">
      <c r="A16" s="26"/>
      <c r="B16" s="29" t="s">
        <v>208</v>
      </c>
      <c r="C16" s="30" t="s">
        <v>216</v>
      </c>
      <c r="D16" s="31" t="s">
        <v>209</v>
      </c>
      <c r="E16" s="32">
        <v>187500</v>
      </c>
      <c r="F16" s="45">
        <f t="shared" si="0"/>
        <v>2500</v>
      </c>
      <c r="G16" s="35" t="s">
        <v>0</v>
      </c>
      <c r="H16" s="26"/>
    </row>
    <row r="17" spans="1:8" s="150" customFormat="1" x14ac:dyDescent="0.25">
      <c r="A17" s="26"/>
      <c r="B17" s="29" t="s">
        <v>210</v>
      </c>
      <c r="C17" s="30" t="s">
        <v>216</v>
      </c>
      <c r="D17" s="31" t="s">
        <v>209</v>
      </c>
      <c r="E17" s="32">
        <v>10116000</v>
      </c>
      <c r="F17" s="45">
        <f t="shared" si="0"/>
        <v>134880</v>
      </c>
      <c r="G17" s="35" t="s">
        <v>0</v>
      </c>
      <c r="H17" s="26"/>
    </row>
    <row r="18" spans="1:8" s="150" customFormat="1" x14ac:dyDescent="0.25">
      <c r="A18" s="26"/>
      <c r="B18" s="29" t="s">
        <v>211</v>
      </c>
      <c r="C18" s="30" t="s">
        <v>216</v>
      </c>
      <c r="D18" s="31" t="s">
        <v>201</v>
      </c>
      <c r="E18" s="32">
        <v>375000</v>
      </c>
      <c r="F18" s="45">
        <f t="shared" si="0"/>
        <v>18750</v>
      </c>
      <c r="G18" s="35" t="s">
        <v>0</v>
      </c>
      <c r="H18" s="26"/>
    </row>
    <row r="19" spans="1:8" s="150" customFormat="1" x14ac:dyDescent="0.25">
      <c r="A19" s="26"/>
      <c r="B19" s="29" t="s">
        <v>212</v>
      </c>
      <c r="C19" s="30" t="s">
        <v>216</v>
      </c>
      <c r="D19" s="31" t="s">
        <v>202</v>
      </c>
      <c r="E19" s="32">
        <v>75000</v>
      </c>
      <c r="F19" s="45">
        <f t="shared" si="0"/>
        <v>7500</v>
      </c>
      <c r="G19" s="35" t="s">
        <v>0</v>
      </c>
      <c r="H19" s="26"/>
    </row>
    <row r="20" spans="1:8" s="150" customFormat="1" x14ac:dyDescent="0.25">
      <c r="A20" s="26"/>
      <c r="B20" s="29" t="s">
        <v>213</v>
      </c>
      <c r="C20" s="30" t="s">
        <v>216</v>
      </c>
      <c r="D20" s="31" t="s">
        <v>209</v>
      </c>
      <c r="E20" s="32">
        <v>112500</v>
      </c>
      <c r="F20" s="45">
        <f t="shared" si="0"/>
        <v>1500</v>
      </c>
      <c r="G20" s="35" t="s">
        <v>0</v>
      </c>
      <c r="H20" s="26"/>
    </row>
    <row r="21" spans="1:8" s="150" customFormat="1" x14ac:dyDescent="0.25">
      <c r="A21" s="26"/>
      <c r="B21" s="29" t="s">
        <v>214</v>
      </c>
      <c r="C21" s="30" t="s">
        <v>216</v>
      </c>
      <c r="D21" s="31" t="s">
        <v>209</v>
      </c>
      <c r="E21" s="32">
        <v>5287500</v>
      </c>
      <c r="F21" s="45">
        <f t="shared" si="0"/>
        <v>70500</v>
      </c>
      <c r="G21" s="35" t="s">
        <v>0</v>
      </c>
      <c r="H21" s="26"/>
    </row>
    <row r="22" spans="1:8" s="150" customFormat="1" x14ac:dyDescent="0.25">
      <c r="A22" s="26"/>
      <c r="B22" s="109" t="s">
        <v>73</v>
      </c>
      <c r="C22" s="167"/>
      <c r="D22" s="168"/>
      <c r="E22" s="169"/>
      <c r="F22" s="46">
        <f>SUMIF(C8:C21,"2015",F8:F21)</f>
        <v>661436</v>
      </c>
      <c r="G22" s="47" t="s">
        <v>0</v>
      </c>
      <c r="H22" s="26"/>
    </row>
    <row r="23" spans="1:8" s="150" customFormat="1" x14ac:dyDescent="0.25">
      <c r="A23" s="26"/>
      <c r="B23" s="107" t="s">
        <v>137</v>
      </c>
      <c r="C23" s="170"/>
      <c r="D23" s="171"/>
      <c r="E23" s="172"/>
      <c r="F23" s="46">
        <f>SUMIF(C8:C21,"2016",F8:F21)</f>
        <v>235630</v>
      </c>
      <c r="G23" s="47" t="s">
        <v>0</v>
      </c>
      <c r="H23" s="26"/>
    </row>
    <row r="24" spans="1:8" s="150" customFormat="1" x14ac:dyDescent="0.25">
      <c r="A24" s="26"/>
      <c r="B24" s="50" t="s">
        <v>36</v>
      </c>
      <c r="C24" s="173"/>
      <c r="D24" s="174"/>
      <c r="E24" s="174"/>
      <c r="F24" s="48">
        <f>F22+F23</f>
        <v>897066</v>
      </c>
      <c r="G24" s="49" t="s">
        <v>0</v>
      </c>
      <c r="H24" s="26"/>
    </row>
    <row r="25" spans="1:8" s="150" customFormat="1" x14ac:dyDescent="0.25">
      <c r="A25" s="26"/>
      <c r="B25" s="26"/>
      <c r="C25" s="166"/>
      <c r="D25" s="26"/>
      <c r="E25" s="26"/>
      <c r="F25" s="26"/>
      <c r="G25" s="26"/>
      <c r="H25" s="26"/>
    </row>
    <row r="26" spans="1:8" s="150" customFormat="1" x14ac:dyDescent="0.25">
      <c r="A26" s="26"/>
      <c r="B26" s="26"/>
      <c r="C26" s="166"/>
      <c r="D26" s="26"/>
      <c r="E26" s="26"/>
      <c r="F26" s="26"/>
      <c r="G26" s="26"/>
      <c r="H26" s="26"/>
    </row>
    <row r="27" spans="1:8" s="150" customFormat="1" x14ac:dyDescent="0.25">
      <c r="A27" s="26"/>
      <c r="B27" s="26"/>
      <c r="C27" s="166"/>
      <c r="D27" s="26"/>
      <c r="E27" s="26"/>
      <c r="F27" s="175"/>
      <c r="G27" s="175"/>
      <c r="H27" s="2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t="12" hidden="1" customHeight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Rødovre AS</v>
      </c>
      <c r="B1" s="56"/>
      <c r="C1" s="56"/>
      <c r="D1" s="178"/>
      <c r="E1" s="56"/>
    </row>
    <row r="2" spans="1:5" x14ac:dyDescent="0.25">
      <c r="A2" s="222" t="str">
        <f>'1. Forside'!A2</f>
        <v>S046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7" t="s">
        <v>126</v>
      </c>
      <c r="C4" s="267"/>
      <c r="D4" s="267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205</v>
      </c>
      <c r="C8" s="51">
        <v>13000000</v>
      </c>
      <c r="D8" s="182" t="s">
        <v>0</v>
      </c>
      <c r="E8" s="56"/>
    </row>
    <row r="9" spans="1:5" x14ac:dyDescent="0.25">
      <c r="A9" s="56"/>
      <c r="B9" s="54" t="s">
        <v>35</v>
      </c>
      <c r="C9" s="55">
        <f>SUM(C7:C8)</f>
        <v>13033000</v>
      </c>
      <c r="D9" s="54" t="s">
        <v>0</v>
      </c>
      <c r="E9" s="56"/>
    </row>
    <row r="10" spans="1:5" x14ac:dyDescent="0.25">
      <c r="A10" s="56"/>
      <c r="B10" s="56"/>
      <c r="C10" s="56"/>
      <c r="D10" s="178"/>
      <c r="E10" s="56"/>
    </row>
    <row r="11" spans="1:5" x14ac:dyDescent="0.25">
      <c r="A11" s="56"/>
      <c r="B11" s="56"/>
      <c r="C11" s="56"/>
      <c r="D11" s="178"/>
      <c r="E11" s="56"/>
    </row>
    <row r="12" spans="1:5" ht="38.25" customHeight="1" x14ac:dyDescent="0.25">
      <c r="A12" s="56"/>
      <c r="B12" s="268" t="s">
        <v>148</v>
      </c>
      <c r="C12" s="269"/>
      <c r="D12" s="270"/>
      <c r="E12" s="56"/>
    </row>
    <row r="13" spans="1:5" x14ac:dyDescent="0.25">
      <c r="A13" s="56"/>
      <c r="B13" s="53" t="s">
        <v>71</v>
      </c>
      <c r="C13" s="51">
        <v>40000</v>
      </c>
      <c r="D13" s="182" t="s">
        <v>0</v>
      </c>
      <c r="E13" s="56"/>
    </row>
    <row r="14" spans="1:5" x14ac:dyDescent="0.25">
      <c r="A14" s="56"/>
      <c r="B14" s="53" t="s">
        <v>14</v>
      </c>
      <c r="C14" s="51">
        <v>12000</v>
      </c>
      <c r="D14" s="182" t="s">
        <v>0</v>
      </c>
      <c r="E14" s="56"/>
    </row>
    <row r="15" spans="1:5" x14ac:dyDescent="0.25">
      <c r="A15" s="56"/>
      <c r="B15" s="54" t="s">
        <v>35</v>
      </c>
      <c r="C15" s="55">
        <f>SUM(C13:C14)</f>
        <v>52000</v>
      </c>
      <c r="D15" s="54" t="s">
        <v>0</v>
      </c>
      <c r="E15" s="56"/>
    </row>
    <row r="16" spans="1:5" x14ac:dyDescent="0.25">
      <c r="A16" s="56"/>
      <c r="B16" s="56"/>
      <c r="C16" s="183"/>
      <c r="D16" s="184"/>
      <c r="E16" s="56"/>
    </row>
    <row r="17" spans="1:5" x14ac:dyDescent="0.25">
      <c r="A17" s="56"/>
      <c r="B17" s="56"/>
      <c r="C17" s="183"/>
      <c r="D17" s="184"/>
      <c r="E17" s="56"/>
    </row>
    <row r="18" spans="1:5" ht="42" customHeight="1" x14ac:dyDescent="0.25">
      <c r="A18" s="56"/>
      <c r="B18" s="271" t="s">
        <v>149</v>
      </c>
      <c r="C18" s="272"/>
      <c r="D18" s="273"/>
      <c r="E18" s="56"/>
    </row>
    <row r="19" spans="1:5" x14ac:dyDescent="0.25">
      <c r="A19" s="56"/>
      <c r="B19" s="108" t="s">
        <v>150</v>
      </c>
      <c r="C19" s="19">
        <v>11118561</v>
      </c>
      <c r="D19" s="58" t="s">
        <v>0</v>
      </c>
      <c r="E19" s="56"/>
    </row>
    <row r="20" spans="1:5" x14ac:dyDescent="0.25">
      <c r="A20" s="56"/>
      <c r="B20" s="108" t="s">
        <v>151</v>
      </c>
      <c r="C20" s="40">
        <v>15885000</v>
      </c>
      <c r="D20" s="58" t="s">
        <v>0</v>
      </c>
      <c r="E20" s="56"/>
    </row>
    <row r="21" spans="1:5" x14ac:dyDescent="0.25">
      <c r="A21" s="56"/>
      <c r="B21" s="28" t="s">
        <v>152</v>
      </c>
      <c r="C21" s="55">
        <f>C19-C20</f>
        <v>-4766439</v>
      </c>
      <c r="D21" s="28" t="s">
        <v>0</v>
      </c>
      <c r="E21" s="56"/>
    </row>
    <row r="22" spans="1:5" x14ac:dyDescent="0.25">
      <c r="A22" s="56"/>
      <c r="B22" s="56"/>
      <c r="C22" s="56"/>
      <c r="D22" s="178"/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hidden="1" x14ac:dyDescent="0.25"/>
    <row r="26" spans="1:5" hidden="1" x14ac:dyDescent="0.25"/>
    <row r="27" spans="1:5" hidden="1" x14ac:dyDescent="0.25"/>
    <row r="28" spans="1:5" hidden="1" x14ac:dyDescent="0.25">
      <c r="A28" s="186"/>
      <c r="B28" s="186"/>
      <c r="C28" s="186"/>
      <c r="D28" s="187"/>
      <c r="E28" s="186"/>
    </row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/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x14ac:dyDescent="0.25">
      <c r="A43" s="219"/>
      <c r="B43" s="219"/>
      <c r="C43" s="219"/>
      <c r="D43" s="220"/>
      <c r="E43" s="219"/>
    </row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hidden="1" x14ac:dyDescent="0.25"/>
    <row r="49" hidden="1" x14ac:dyDescent="0.25"/>
    <row r="50" hidden="1" x14ac:dyDescent="0.25"/>
  </sheetData>
  <sheetProtection password="C6ED" sheet="1" objects="1" scenarios="1"/>
  <mergeCells count="3">
    <mergeCell ref="B4:D4"/>
    <mergeCell ref="B12:D12"/>
    <mergeCell ref="B18:D18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2015-08-12T09:48:23Z</cp:lastPrinted>
  <dcterms:created xsi:type="dcterms:W3CDTF">2014-01-17T08:54:17Z</dcterms:created>
  <dcterms:modified xsi:type="dcterms:W3CDTF">2015-10-05T11:42:24Z</dcterms:modified>
</cp:coreProperties>
</file>