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585" windowWidth="20535" windowHeight="1176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  <sheet name="Ark1" sheetId="20" r:id="rId16"/>
  </sheets>
  <calcPr calcId="145621"/>
</workbook>
</file>

<file path=xl/calcChain.xml><?xml version="1.0" encoding="utf-8"?>
<calcChain xmlns="http://schemas.openxmlformats.org/spreadsheetml/2006/main"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9" i="2" l="1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E31" i="19" l="1"/>
  <c r="C36" i="19" l="1"/>
  <c r="E36" i="19" s="1"/>
  <c r="C26" i="19" l="1"/>
  <c r="C17" i="19"/>
  <c r="A2" i="16" l="1"/>
  <c r="A2" i="15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C12" i="8"/>
  <c r="A2" i="8"/>
  <c r="A2" i="4"/>
  <c r="C27" i="16"/>
  <c r="C9" i="9" l="1"/>
  <c r="C15" i="8" s="1"/>
  <c r="E29" i="19"/>
  <c r="C13" i="15"/>
  <c r="C15" i="15" s="1"/>
  <c r="C11" i="8" s="1"/>
  <c r="C21" i="16"/>
  <c r="C8" i="8" s="1"/>
  <c r="C9" i="11"/>
  <c r="C28" i="8" s="1"/>
  <c r="C9" i="16" l="1"/>
  <c r="C11" i="17"/>
  <c r="K10" i="17" s="1"/>
  <c r="C15" i="16"/>
  <c r="C13" i="19"/>
  <c r="C27" i="19" s="1"/>
  <c r="C33" i="16"/>
  <c r="C9" i="8" s="1"/>
  <c r="C7" i="8"/>
  <c r="E27" i="19" l="1"/>
  <c r="E37" i="19" s="1"/>
  <c r="C34" i="8" s="1"/>
  <c r="E34" i="8" s="1"/>
  <c r="C16" i="16"/>
  <c r="E11" i="17"/>
  <c r="G11" i="17" s="1"/>
  <c r="I11" i="17" s="1"/>
  <c r="K11" i="17" s="1"/>
  <c r="C8" i="15"/>
  <c r="F70" i="7" l="1"/>
  <c r="C9" i="12" l="1"/>
  <c r="C11" i="12" s="1"/>
  <c r="C32" i="8" s="1"/>
  <c r="E32" i="8" s="1"/>
  <c r="C9" i="13" l="1"/>
  <c r="C26" i="8" s="1"/>
  <c r="F8" i="2" l="1"/>
  <c r="F8" i="7"/>
  <c r="F69" i="7" s="1"/>
  <c r="F49" i="2" l="1"/>
  <c r="C9" i="10" s="1"/>
  <c r="C15" i="11" l="1"/>
  <c r="C29" i="8" s="1"/>
  <c r="C15" i="13"/>
  <c r="C27" i="8" s="1"/>
  <c r="C14" i="4"/>
  <c r="C25" i="8" s="1"/>
  <c r="C22" i="3"/>
  <c r="C23" i="8" s="1"/>
  <c r="F71" i="7"/>
  <c r="C18" i="8" s="1"/>
  <c r="C16" i="3"/>
  <c r="C22" i="8" s="1"/>
  <c r="C10" i="3"/>
  <c r="C21" i="8" s="1"/>
  <c r="C8" i="4"/>
  <c r="C24" i="8" s="1"/>
  <c r="C10" i="10"/>
  <c r="C17" i="8" s="1"/>
  <c r="F51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<sst xmlns="http://schemas.openxmlformats.org/spreadsheetml/2006/main" count="657" uniqueCount="265">
  <si>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</si>
  <si>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</si>
  <si>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</si>
  <si>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</si>
  <si>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</si>
  <si>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</si>
  <si>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</si>
  <si>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</si>
  <si>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</si>
  <si>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</si>
  <si>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</si>
  <si>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</si>
  <si>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</si>
  <si>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</si>
  <si>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</si>
  <si>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</si>
  <si>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</si>
  <si>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</si>
  <si>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</si>
  <si>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</si>
  <si>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</si>
  <si>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</si>
  <si>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</si>
  <si>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</si>
  <si>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</si>
  <si>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</si>
  <si>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</si>
  <si>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</si>
  <si>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</si>
  <si>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</si>
  <si>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</si>
  <si>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</si>
  <si>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</si>
  <si>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</si>
  <si>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</si>
  <si>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</si>
  <si>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</si>
  <si>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</si>
  <si>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</si>
  <si>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</si>
  <si>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</si>
  <si>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</si>
  <si>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</si>
  <si>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</si>
  <si>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</si>
  <si>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</si>
  <si>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</si>
  <si>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</si>
  <si>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</si>
  <si>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</si>
  <si>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</si>
  <si>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</si>
  <si>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</si>
  <si>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</si>
  <si>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</si>
  <si>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</si>
  <si>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</si>
  <si>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</si>
  <si>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</si>
  <si>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</si>
  <si>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</si>
  <si>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</si>
  <si>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</si>
  <si>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</si>
  <si>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</si>
  <si>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</si>
  <si>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</si>
  <si>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</si>
  <si>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</si>
  <si>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</si>
  <si>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</si>
  <si>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</si>
  <si>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</si>
  <si>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</si>
  <si>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</si>
  <si>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</si>
  <si>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</si>
  <si>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</si>
  <si>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</si>
  <si>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</si>
  <si>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</si>
  <si>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</si>
  <si>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</si>
  <si>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</si>
  <si>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</si>
  <si>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</si>
  <si>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</si>
  <si>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</si>
  <si>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</si>
  <si>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</si>
  <si>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</si>
  <si>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</si>
  <si>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</si>
  <si>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</si>
  <si>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</si>
  <si>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</si>
  <si>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</si>
  <si>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</si>
  <si>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</si>
  <si>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</si>
  <si>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</si>
  <si>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</si>
  <si>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</si>
  <si>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</si>
  <si>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</si>
  <si>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</si>
  <si>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</si>
  <si>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</si>
  <si>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</si>
  <si>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</si>
  <si>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</si>
  <si>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</si>
  <si>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</si>
  <si>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</si>
  <si>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</si>
  <si>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</si>
  <si>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</si>
  <si>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</si>
  <si>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</si>
  <si>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</si>
  <si>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</si>
  <si>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</si>
  <si>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</si>
  <si>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</si>
  <si>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</si>
  <si>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</si>
  <si>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</si>
  <si>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</si>
  <si>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</si>
  <si>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</si>
  <si>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</si>
  <si>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</si>
  <si>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</si>
  <si>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</si>
  <si>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</si>
  <si>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</si>
  <si>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</si>
  <si>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</si>
  <si>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</si>
  <si>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</si>
  <si>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</si>
  <si>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</si>
  <si>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</si>
  <si>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</si>
  <si>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</si>
  <si>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</si>
  <si>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</si>
  <si>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</si>
  <si>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</si>
  <si>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</si>
  <si>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</si>
  <si>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</si>
  <si>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</si>
  <si>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</si>
  <si>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</si>
  <si>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</si>
  <si>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</si>
  <si>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</si>
  <si>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</si>
  <si>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</si>
  <si>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</si>
  <si>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</si>
  <si>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</si>
  <si>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</si>
  <si>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</si>
  <si>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</si>
  <si>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</si>
  <si>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</si>
  <si>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</si>
  <si>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</si>
  <si>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</si>
  <si>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</si>
  <si>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</si>
  <si>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</si>
  <si>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</si>
  <si>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</si>
  <si>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</si>
  <si>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</si>
  <si>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</si>
  <si>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</si>
  <si>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</si>
  <si>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</si>
  <si>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</si>
  <si>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</si>
  <si>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</si>
  <si>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</si>
  <si>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</si>
  <si>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</si>
  <si>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</si>
  <si>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</si>
  <si>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</si>
  <si>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</si>
  <si>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</si>
  <si>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</si>
  <si>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</si>
  <si>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Ledelsessystem</t>
  </si>
  <si>
    <t>Andre bygninger (tekniske installationer, målere mv.)</t>
  </si>
  <si>
    <t>Beluftningstanke, Konstruktioner</t>
  </si>
  <si>
    <t>Efterklaringstanke, Mek/El</t>
  </si>
  <si>
    <t>Beluftningstanke, SRO</t>
  </si>
  <si>
    <t>Køretøjer, personbil</t>
  </si>
  <si>
    <t>Brønde</t>
  </si>
  <si>
    <t>Efterbehandlingsanlæg (sandfilter), SRO</t>
  </si>
  <si>
    <t>Efterklaringstanke, Konstruktioner</t>
  </si>
  <si>
    <t>Efterklaringstanke, SRO</t>
  </si>
  <si>
    <t>Forafvanding, slam, Mek/EL</t>
  </si>
  <si>
    <t>Forklaring, SRO</t>
  </si>
  <si>
    <t>Forsinkelsesbassiner, lukkede uden automatisk rensning og SRO Miljøklasse B (mindre end 1.000 m3)</t>
  </si>
  <si>
    <t>Indløb med riste, Konstruktioner</t>
  </si>
  <si>
    <t>Indløb med riste, Mek/EL</t>
  </si>
  <si>
    <t>Indløb med riste, SRO</t>
  </si>
  <si>
    <t>Indløb-/udløbsarrangement</t>
  </si>
  <si>
    <t>Jordbassin Klasse B</t>
  </si>
  <si>
    <t>Kælder</t>
  </si>
  <si>
    <t xml:space="preserve">Ledningsnet ≤ Ø 200 mm </t>
  </si>
  <si>
    <t>Mindre renseanlæg &lt; 5.000 PE uden mulighed for opdeling</t>
  </si>
  <si>
    <t>Pumpeinstallation Miljøklasse A (100-300 l/s) - Mek/EL</t>
  </si>
  <si>
    <t>Pumpeinstallation Miljøklasse A (100-300 l/s) - SRO</t>
  </si>
  <si>
    <t>Pumpestationer i brønde (&lt; 6,25 m2), Konstruktioner</t>
  </si>
  <si>
    <t>Pumpestationer i brønde (&lt; 6,25 m2), Mek/EL</t>
  </si>
  <si>
    <t>Pumpestationer i brønde (&lt; 6,25 m2), SRO</t>
  </si>
  <si>
    <t>Pumpestationer m. overbygning (&lt; 20 m2), Konstruktioner</t>
  </si>
  <si>
    <t>Sand- og fedtfang, Kontruktioner</t>
  </si>
  <si>
    <t>Sand- og fedtfang, Mek/EL</t>
  </si>
  <si>
    <t>Sand- og fedtfang, SRO</t>
  </si>
  <si>
    <t>Slutafvanding, slam - lavteknologisk (slambede), Mek/EL</t>
  </si>
  <si>
    <t>Slutafvanding, slam - lavteknologisk (slambede), SRO</t>
  </si>
  <si>
    <t>Stik</t>
  </si>
  <si>
    <t>Strømpeforing ≤ Ø 200 mm</t>
  </si>
  <si>
    <t>Strømpeforing Ø 200 mm &lt; Ledningsnet ≤ Ø 500 mm</t>
  </si>
  <si>
    <t>Strømpeforing Ø 500 mm &lt; Ledningsnet ≤ Ø 800 mm</t>
  </si>
  <si>
    <t>Tryksatte minipumpestationer (husstandssystemer)</t>
  </si>
  <si>
    <t>Ø 1000 mm &lt; Ledningsnet ≤ Ø 1200 mm</t>
  </si>
  <si>
    <t xml:space="preserve">Ø 200 mm &lt; Ledningsnet ≤ Ø 500 mm </t>
  </si>
  <si>
    <t>Ø 500 mm &lt; Ledningsnet ≤ Ø 800 mm</t>
  </si>
  <si>
    <t>2014</t>
  </si>
  <si>
    <t>75</t>
  </si>
  <si>
    <t>60</t>
  </si>
  <si>
    <t>20</t>
  </si>
  <si>
    <t>10</t>
  </si>
  <si>
    <t>5</t>
  </si>
  <si>
    <t>50</t>
  </si>
  <si>
    <t>40</t>
  </si>
  <si>
    <t>30</t>
  </si>
  <si>
    <t>Forklaring, Konstruktioner</t>
  </si>
  <si>
    <t>Forklaring, Mek/EL</t>
  </si>
  <si>
    <t>Forafvanding, slam, Konstruktion</t>
  </si>
  <si>
    <t>Forafvanding, slam, SRO</t>
  </si>
  <si>
    <t>Rådnetanke, slam, Konstruktioner</t>
  </si>
  <si>
    <t>Slutdisponering, slam - lavteknologisk (slammineralisering), Konstruktioner</t>
  </si>
  <si>
    <t>Slutdisponering, slam - lavteknologisk (slammineralisering), Mek/EL</t>
  </si>
  <si>
    <t>Ledningsnet &gt; Ø 1600 mm (rørbassiner og transportledninger)</t>
  </si>
  <si>
    <t>Pumpeinstallation Miljøklasse B (300-600 l/s) - Mek/EL</t>
  </si>
  <si>
    <t>Overbygning</t>
  </si>
  <si>
    <t xml:space="preserve">Kælder (&lt; 7 m2) </t>
  </si>
  <si>
    <t>Jordbassin Klasse A</t>
  </si>
  <si>
    <t>Pumpeinstallation Miljøklasse A (300-600 l/s) - Mek/EL</t>
  </si>
  <si>
    <t>Ejendomsskatter</t>
  </si>
  <si>
    <t>Spildevandsafgift</t>
  </si>
  <si>
    <t>Lergravskvarteret</t>
  </si>
  <si>
    <t>IT-system og masterplan</t>
  </si>
  <si>
    <t>Del af tidligere godkendte tillæg vedrørende omkostninger i 2014</t>
  </si>
  <si>
    <t>Holbæk Spildevand AS</t>
  </si>
  <si>
    <t>S047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</si>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</sst>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6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left" wrapText="1"/>
      <protection locked="0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262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263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57" t="s">
        <v>58</v>
      </c>
      <c r="E8" s="257"/>
      <c r="F8" s="257"/>
      <c r="G8" s="123"/>
      <c r="H8" s="123"/>
      <c r="I8" s="123"/>
    </row>
    <row r="9" spans="1:9" x14ac:dyDescent="0.25">
      <c r="A9" s="121"/>
      <c r="B9" s="121"/>
      <c r="C9" s="121"/>
      <c r="D9" s="262" t="s">
        <v>110</v>
      </c>
      <c r="E9" s="262"/>
      <c r="F9" s="262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58" t="s">
        <v>59</v>
      </c>
      <c r="E13" s="258"/>
      <c r="F13" s="258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59" t="s">
        <v>60</v>
      </c>
      <c r="E16" s="260"/>
      <c r="F16" s="261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3" t="s">
        <v>2</v>
      </c>
      <c r="E17" s="234"/>
      <c r="F17" s="235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3" t="s">
        <v>135</v>
      </c>
      <c r="E18" s="234"/>
      <c r="F18" s="235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54" t="s">
        <v>44</v>
      </c>
      <c r="E19" s="255"/>
      <c r="F19" s="256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54" t="s">
        <v>61</v>
      </c>
      <c r="E20" s="255"/>
      <c r="F20" s="256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54" t="s">
        <v>91</v>
      </c>
      <c r="E21" s="255"/>
      <c r="F21" s="256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54" t="s">
        <v>62</v>
      </c>
      <c r="E22" s="255"/>
      <c r="F22" s="256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1" t="s">
        <v>42</v>
      </c>
      <c r="E23" s="252"/>
      <c r="F23" s="253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48" t="s">
        <v>63</v>
      </c>
      <c r="E24" s="249"/>
      <c r="F24" s="250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45" t="s">
        <v>64</v>
      </c>
      <c r="E25" s="246"/>
      <c r="F25" s="247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42" t="s">
        <v>43</v>
      </c>
      <c r="E26" s="243"/>
      <c r="F26" s="244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39" t="s">
        <v>65</v>
      </c>
      <c r="E27" s="240"/>
      <c r="F27" s="241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30" t="s">
        <v>145</v>
      </c>
      <c r="E28" s="231"/>
      <c r="F28" s="232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36" t="s">
        <v>146</v>
      </c>
      <c r="E29" s="237"/>
      <c r="F29" s="238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8:F8"/>
    <mergeCell ref="D13:F13"/>
    <mergeCell ref="D16:F16"/>
    <mergeCell ref="D17:F17"/>
    <mergeCell ref="D19:F19"/>
    <mergeCell ref="D9:F9"/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5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Holbæk Spildevand AS</v>
      </c>
      <c r="B1" s="56"/>
      <c r="C1" s="56"/>
      <c r="D1" s="56"/>
      <c r="E1" s="56"/>
    </row>
    <row r="2" spans="1:5" x14ac:dyDescent="0.25">
      <c r="A2" s="222" t="str">
        <f>'1. Forside'!A2</f>
        <v>S047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6" t="s">
        <v>125</v>
      </c>
      <c r="C4" s="266"/>
      <c r="D4" s="266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29" t="s">
        <v>195</v>
      </c>
      <c r="C7" s="51">
        <v>20000</v>
      </c>
      <c r="D7" s="191" t="s">
        <v>0</v>
      </c>
      <c r="E7" s="56"/>
    </row>
    <row r="8" spans="1:5" x14ac:dyDescent="0.25">
      <c r="A8" s="56"/>
      <c r="B8" s="54" t="s">
        <v>36</v>
      </c>
      <c r="C8" s="55">
        <f>SUM(C7:C7)</f>
        <v>20000</v>
      </c>
      <c r="D8" s="192" t="s">
        <v>0</v>
      </c>
      <c r="E8" s="56"/>
    </row>
    <row r="9" spans="1:5" x14ac:dyDescent="0.25">
      <c r="A9" s="56"/>
      <c r="B9" s="56"/>
      <c r="C9" s="183"/>
      <c r="D9" s="56"/>
      <c r="E9" s="56"/>
    </row>
    <row r="10" spans="1:5" x14ac:dyDescent="0.25">
      <c r="A10" s="56"/>
      <c r="B10" s="56"/>
      <c r="C10" s="183"/>
      <c r="D10" s="56"/>
      <c r="E10" s="56"/>
    </row>
    <row r="11" spans="1:5" ht="27.2" customHeight="1" x14ac:dyDescent="0.25">
      <c r="A11" s="56"/>
      <c r="B11" s="20" t="s">
        <v>154</v>
      </c>
      <c r="C11" s="193"/>
      <c r="D11" s="190"/>
      <c r="E11" s="56"/>
    </row>
    <row r="12" spans="1:5" ht="16.7" customHeight="1" x14ac:dyDescent="0.25">
      <c r="A12" s="56"/>
      <c r="B12" s="108" t="s">
        <v>155</v>
      </c>
      <c r="C12" s="19">
        <v>43772</v>
      </c>
      <c r="D12" s="153" t="s">
        <v>0</v>
      </c>
      <c r="E12" s="56"/>
    </row>
    <row r="13" spans="1:5" ht="16.7" customHeight="1" x14ac:dyDescent="0.25">
      <c r="A13" s="56"/>
      <c r="B13" s="108" t="s">
        <v>156</v>
      </c>
      <c r="C13" s="40">
        <v>20000</v>
      </c>
      <c r="D13" s="153" t="s">
        <v>0</v>
      </c>
      <c r="E13" s="56"/>
    </row>
    <row r="14" spans="1:5" x14ac:dyDescent="0.25">
      <c r="A14" s="56"/>
      <c r="B14" s="28" t="s">
        <v>157</v>
      </c>
      <c r="C14" s="55">
        <f>C12-C13</f>
        <v>23772</v>
      </c>
      <c r="D14" s="155" t="s">
        <v>0</v>
      </c>
      <c r="E14" s="56"/>
    </row>
    <row r="15" spans="1:5" ht="15.75" x14ac:dyDescent="0.25">
      <c r="A15" s="56"/>
      <c r="B15" s="194"/>
      <c r="C15" s="56"/>
      <c r="D15" s="56"/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hidden="1" x14ac:dyDescent="0.25">
      <c r="B18" s="195"/>
      <c r="E18" s="196"/>
    </row>
    <row r="19" spans="1:5" ht="15.75" hidden="1" x14ac:dyDescent="0.25">
      <c r="B19" s="196"/>
      <c r="C19" s="196"/>
    </row>
    <row r="20" spans="1:5" ht="15.75" hidden="1" x14ac:dyDescent="0.25">
      <c r="B20" s="196"/>
      <c r="E20" s="196"/>
    </row>
    <row r="21" spans="1:5" ht="15.75" hidden="1" x14ac:dyDescent="0.25">
      <c r="B21" s="196"/>
      <c r="D21" s="196"/>
    </row>
    <row r="22" spans="1:5" ht="15.75" hidden="1" x14ac:dyDescent="0.25">
      <c r="B22" s="196"/>
      <c r="C22" s="196"/>
    </row>
    <row r="23" spans="1:5" ht="15.75" hidden="1" x14ac:dyDescent="0.25">
      <c r="B23" s="196"/>
      <c r="C23" s="196"/>
    </row>
    <row r="24" spans="1:5" ht="15.75" hidden="1" x14ac:dyDescent="0.25">
      <c r="B24" s="196"/>
      <c r="D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5"/>
      <c r="C27" s="195"/>
    </row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t="15.75" hidden="1" x14ac:dyDescent="0.25">
      <c r="B53" s="196"/>
    </row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5"/>
    </row>
    <row r="63" spans="2:2" hidden="1" x14ac:dyDescent="0.25"/>
    <row r="64" spans="2:2" hidden="1" x14ac:dyDescent="0.25"/>
    <row r="65" spans="1:5" hidden="1" x14ac:dyDescent="0.25">
      <c r="A65" s="186"/>
      <c r="B65" s="186"/>
      <c r="C65" s="186"/>
      <c r="D65" s="186"/>
      <c r="E65" s="186"/>
    </row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/>
    <row r="73" spans="1:5" hidden="1" x14ac:dyDescent="0.25"/>
    <row r="74" spans="1:5" hidden="1" x14ac:dyDescent="0.25"/>
    <row r="75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Holbæk Spildevand AS</v>
      </c>
      <c r="B1" s="26"/>
      <c r="C1" s="26"/>
      <c r="D1" s="26"/>
      <c r="E1" s="26"/>
    </row>
    <row r="2" spans="1:5" x14ac:dyDescent="0.25">
      <c r="A2" s="223" t="str">
        <f>'1. Forside'!A2</f>
        <v>S047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6" t="s">
        <v>124</v>
      </c>
      <c r="C4" s="266"/>
      <c r="D4" s="266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3" t="s">
        <v>158</v>
      </c>
      <c r="C7" s="274"/>
      <c r="D7" s="275"/>
      <c r="E7" s="26"/>
    </row>
    <row r="8" spans="1:5" x14ac:dyDescent="0.25">
      <c r="A8" s="26"/>
      <c r="B8" s="213" t="s">
        <v>259</v>
      </c>
      <c r="C8" s="51">
        <v>10000</v>
      </c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10000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3" t="s">
        <v>159</v>
      </c>
      <c r="C12" s="274"/>
      <c r="D12" s="275"/>
      <c r="E12" s="26"/>
    </row>
    <row r="13" spans="1:5" ht="15.75" customHeight="1" x14ac:dyDescent="0.25">
      <c r="A13" s="26"/>
      <c r="B13" s="108" t="s">
        <v>160</v>
      </c>
      <c r="C13" s="19">
        <v>0</v>
      </c>
      <c r="D13" s="153" t="s">
        <v>0</v>
      </c>
      <c r="E13" s="26"/>
    </row>
    <row r="14" spans="1:5" x14ac:dyDescent="0.25">
      <c r="A14" s="26"/>
      <c r="B14" s="108" t="s">
        <v>161</v>
      </c>
      <c r="C14" s="40">
        <v>1362000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-1362000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Holbæk Spildevand AS</v>
      </c>
      <c r="B1" s="26"/>
      <c r="C1" s="26"/>
      <c r="D1" s="26"/>
      <c r="E1" s="26"/>
    </row>
    <row r="2" spans="1:5" x14ac:dyDescent="0.25">
      <c r="A2" s="223" t="str">
        <f>'1. Forside'!A2</f>
        <v>S047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3" t="s">
        <v>123</v>
      </c>
      <c r="C4" s="263"/>
      <c r="D4" s="263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7709942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330533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7379409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6263029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3833615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2429414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Holbæk Spildevand AS</v>
      </c>
      <c r="B1" s="26"/>
      <c r="C1" s="26"/>
      <c r="D1" s="26"/>
      <c r="E1" s="26"/>
    </row>
    <row r="2" spans="1:5" x14ac:dyDescent="0.25">
      <c r="A2" s="223" t="str">
        <f>'1. Forside'!A2</f>
        <v>S047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6" t="s">
        <v>122</v>
      </c>
      <c r="C4" s="266"/>
      <c r="D4" s="266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-34903595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-16275163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-18628432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5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-3725686.4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topLeftCell="A13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Holbæk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S047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3" t="s">
        <v>121</v>
      </c>
      <c r="C4" s="263"/>
      <c r="D4" s="263"/>
      <c r="E4" s="263"/>
      <c r="F4" s="263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108919336.85204855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55768996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4229370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709164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4941857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65649387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6693490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6693490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0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-3986791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-37183241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-3233290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-44403322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27939555</v>
      </c>
      <c r="D27" s="79" t="s">
        <v>0</v>
      </c>
      <c r="E27" s="10">
        <f>IF(C27&lt;0,0,-C27)</f>
        <v>-27939555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84570785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84570785</v>
      </c>
      <c r="D36" s="79" t="s">
        <v>0</v>
      </c>
      <c r="E36" s="10">
        <f>-C36</f>
        <v>-84570785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-3591003.1479514539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Holbæk Spildevand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S047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3" t="s">
        <v>171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0</v>
      </c>
      <c r="D7" s="224" t="s">
        <v>0</v>
      </c>
      <c r="E7" s="225">
        <v>1429860</v>
      </c>
      <c r="F7" s="224" t="s">
        <v>0</v>
      </c>
      <c r="G7" s="225">
        <v>2149734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1159123</v>
      </c>
      <c r="F8" s="224" t="s">
        <v>0</v>
      </c>
      <c r="G8" s="226">
        <v>0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0</v>
      </c>
      <c r="D11" s="228" t="s">
        <v>0</v>
      </c>
      <c r="E11" s="55">
        <f>C11+E7-E8-E9</f>
        <v>270737</v>
      </c>
      <c r="F11" s="228" t="s">
        <v>0</v>
      </c>
      <c r="G11" s="55">
        <f>E11+G7-G8-G9</f>
        <v>2420471</v>
      </c>
      <c r="H11" s="228" t="s">
        <v>0</v>
      </c>
      <c r="I11" s="55">
        <f>G11+I7-I8-I9</f>
        <v>2420471</v>
      </c>
      <c r="J11" s="228" t="s">
        <v>0</v>
      </c>
      <c r="K11" s="55">
        <f>K7-K8-K9+K10+I11</f>
        <v>2420471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sheetProtection password="C6ED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Holbæk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S047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3" t="s">
        <v>109</v>
      </c>
      <c r="C4" s="263"/>
      <c r="D4" s="263"/>
      <c r="E4" s="263"/>
      <c r="F4" s="263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37891668.988714606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-143988.34215711549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-1029706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36717974.646557488</v>
      </c>
      <c r="D13" s="79" t="s">
        <v>0</v>
      </c>
      <c r="E13" s="6">
        <f>C13</f>
        <v>36717974.646557488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55414869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264</v>
      </c>
      <c r="C16" s="14">
        <f>'6. Gennemførte investeringer'!F51</f>
        <v>10015839.258333333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2192141.6566666672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investeringer'!F71</f>
        <v>4436216.666666667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72059066.581666678</v>
      </c>
      <c r="D19" s="79" t="s">
        <v>0</v>
      </c>
      <c r="E19" s="8">
        <f>C19</f>
        <v>72059066.581666678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omkostninger'!C10</f>
        <v>1463140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omkostninger'!C16</f>
        <v>140500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omkostninger'!C22</f>
        <v>2247217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servicemål'!C8</f>
        <v>20000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servicemål'!C14</f>
        <v>23772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10000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-1362000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7379409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2429414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12351452</v>
      </c>
      <c r="D30" s="79" t="s">
        <v>0</v>
      </c>
      <c r="E30" s="6">
        <f>C30</f>
        <v>12351452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-3725686.4</v>
      </c>
      <c r="D32" s="79" t="s">
        <v>0</v>
      </c>
      <c r="E32" s="10">
        <f>C32</f>
        <v>-3725686.4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11">
        <f>'14. Kontrol med indtægtsrammen'!E37</f>
        <v>-3591003.1479514539</v>
      </c>
      <c r="D34" s="79" t="s">
        <v>0</v>
      </c>
      <c r="E34" s="12">
        <f>C34</f>
        <v>-3591003.1479514539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113811803.6802727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2920273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38.973001387292456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Holbæk Spildevand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S047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3" t="s">
        <v>131</v>
      </c>
      <c r="C4" s="263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38098112.517382599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38098112.517382599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3069440.5895999996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2610394.0609319992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-459046.52866800036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37639065.988714598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261</v>
      </c>
      <c r="C25" s="19">
        <v>2552954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19">
        <v>2805557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252603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37891668.988714606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-143988.34215711549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Holbæk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S047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3" t="s">
        <v>130</v>
      </c>
      <c r="C4" s="263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28960602.608074576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37747680.646557488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37891668.988714606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4118824.4190732776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1029706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Holbæk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S047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3" t="s">
        <v>129</v>
      </c>
      <c r="C4" s="263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2499898451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55414869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55414869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41"/>
  <sheetViews>
    <sheetView view="pageLayout" topLeftCell="A22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Holbæk Spildevand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S047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4" t="s">
        <v>133</v>
      </c>
      <c r="C4" s="264"/>
      <c r="D4" s="264"/>
      <c r="E4" s="264"/>
      <c r="F4" s="264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5" t="s">
        <v>52</v>
      </c>
      <c r="G7" s="265"/>
      <c r="H7" s="26"/>
    </row>
    <row r="8" spans="1:8" s="150" customFormat="1" x14ac:dyDescent="0.25">
      <c r="A8" s="26"/>
      <c r="B8" s="29" t="s">
        <v>196</v>
      </c>
      <c r="C8" s="30" t="s">
        <v>235</v>
      </c>
      <c r="D8" s="31" t="s">
        <v>236</v>
      </c>
      <c r="E8" s="32">
        <v>23777</v>
      </c>
      <c r="F8" s="34">
        <f t="shared" ref="F8" si="0">E8/D8</f>
        <v>317.02666666666664</v>
      </c>
      <c r="G8" s="35" t="s">
        <v>0</v>
      </c>
      <c r="H8" s="26"/>
    </row>
    <row r="9" spans="1:8" s="150" customFormat="1" x14ac:dyDescent="0.25">
      <c r="A9" s="26"/>
      <c r="B9" s="29" t="s">
        <v>197</v>
      </c>
      <c r="C9" s="30" t="s">
        <v>235</v>
      </c>
      <c r="D9" s="31" t="s">
        <v>237</v>
      </c>
      <c r="E9" s="32">
        <v>210729</v>
      </c>
      <c r="F9" s="34">
        <f t="shared" ref="F9:F48" si="1">E9/D9</f>
        <v>3512.15</v>
      </c>
      <c r="G9" s="35" t="s">
        <v>0</v>
      </c>
      <c r="H9" s="26"/>
    </row>
    <row r="10" spans="1:8" s="150" customFormat="1" x14ac:dyDescent="0.25">
      <c r="A10" s="26"/>
      <c r="B10" s="29" t="s">
        <v>198</v>
      </c>
      <c r="C10" s="30" t="s">
        <v>235</v>
      </c>
      <c r="D10" s="31" t="s">
        <v>238</v>
      </c>
      <c r="E10" s="32">
        <v>105364</v>
      </c>
      <c r="F10" s="34">
        <f t="shared" si="1"/>
        <v>5268.2</v>
      </c>
      <c r="G10" s="35" t="s">
        <v>0</v>
      </c>
      <c r="H10" s="26"/>
    </row>
    <row r="11" spans="1:8" s="150" customFormat="1" x14ac:dyDescent="0.25">
      <c r="A11" s="26"/>
      <c r="B11" s="29" t="s">
        <v>199</v>
      </c>
      <c r="C11" s="30" t="s">
        <v>235</v>
      </c>
      <c r="D11" s="31" t="s">
        <v>239</v>
      </c>
      <c r="E11" s="32">
        <v>830376</v>
      </c>
      <c r="F11" s="34">
        <f t="shared" si="1"/>
        <v>83037.600000000006</v>
      </c>
      <c r="G11" s="35" t="s">
        <v>0</v>
      </c>
      <c r="H11" s="26"/>
    </row>
    <row r="12" spans="1:8" s="150" customFormat="1" x14ac:dyDescent="0.25">
      <c r="A12" s="26"/>
      <c r="B12" s="29" t="s">
        <v>200</v>
      </c>
      <c r="C12" s="30" t="s">
        <v>235</v>
      </c>
      <c r="D12" s="31" t="s">
        <v>240</v>
      </c>
      <c r="E12" s="32">
        <v>1178544</v>
      </c>
      <c r="F12" s="34">
        <f t="shared" si="1"/>
        <v>235708.79999999999</v>
      </c>
      <c r="G12" s="35" t="s">
        <v>0</v>
      </c>
      <c r="H12" s="26"/>
    </row>
    <row r="13" spans="1:8" s="150" customFormat="1" x14ac:dyDescent="0.25">
      <c r="A13" s="26"/>
      <c r="B13" s="29" t="s">
        <v>201</v>
      </c>
      <c r="C13" s="30" t="s">
        <v>235</v>
      </c>
      <c r="D13" s="31" t="s">
        <v>236</v>
      </c>
      <c r="E13" s="32">
        <v>3930212</v>
      </c>
      <c r="F13" s="34">
        <f t="shared" si="1"/>
        <v>52402.826666666668</v>
      </c>
      <c r="G13" s="35" t="s">
        <v>0</v>
      </c>
      <c r="H13" s="26"/>
    </row>
    <row r="14" spans="1:8" s="150" customFormat="1" x14ac:dyDescent="0.25">
      <c r="A14" s="26"/>
      <c r="B14" s="29" t="s">
        <v>202</v>
      </c>
      <c r="C14" s="30" t="s">
        <v>235</v>
      </c>
      <c r="D14" s="31" t="s">
        <v>239</v>
      </c>
      <c r="E14" s="32">
        <v>1627850</v>
      </c>
      <c r="F14" s="34">
        <f t="shared" si="1"/>
        <v>162785</v>
      </c>
      <c r="G14" s="35" t="s">
        <v>0</v>
      </c>
      <c r="H14" s="26"/>
    </row>
    <row r="15" spans="1:8" s="150" customFormat="1" x14ac:dyDescent="0.25">
      <c r="A15" s="26"/>
      <c r="B15" s="29" t="s">
        <v>203</v>
      </c>
      <c r="C15" s="30" t="s">
        <v>235</v>
      </c>
      <c r="D15" s="31" t="s">
        <v>237</v>
      </c>
      <c r="E15" s="32">
        <v>158046</v>
      </c>
      <c r="F15" s="34">
        <f t="shared" si="1"/>
        <v>2634.1</v>
      </c>
      <c r="G15" s="35" t="s">
        <v>0</v>
      </c>
      <c r="H15" s="26"/>
    </row>
    <row r="16" spans="1:8" s="150" customFormat="1" x14ac:dyDescent="0.25">
      <c r="A16" s="26"/>
      <c r="B16" s="29" t="s">
        <v>198</v>
      </c>
      <c r="C16" s="30" t="s">
        <v>235</v>
      </c>
      <c r="D16" s="31" t="s">
        <v>238</v>
      </c>
      <c r="E16" s="32">
        <v>105364</v>
      </c>
      <c r="F16" s="34">
        <f t="shared" si="1"/>
        <v>5268.2</v>
      </c>
      <c r="G16" s="35" t="s">
        <v>0</v>
      </c>
      <c r="H16" s="26"/>
    </row>
    <row r="17" spans="1:8" s="150" customFormat="1" x14ac:dyDescent="0.25">
      <c r="A17" s="26"/>
      <c r="B17" s="29" t="s">
        <v>204</v>
      </c>
      <c r="C17" s="30" t="s">
        <v>235</v>
      </c>
      <c r="D17" s="31" t="s">
        <v>239</v>
      </c>
      <c r="E17" s="32">
        <v>8270756</v>
      </c>
      <c r="F17" s="34">
        <f t="shared" si="1"/>
        <v>827075.6</v>
      </c>
      <c r="G17" s="35" t="s">
        <v>0</v>
      </c>
      <c r="H17" s="26"/>
    </row>
    <row r="18" spans="1:8" s="150" customFormat="1" x14ac:dyDescent="0.25">
      <c r="A18" s="26"/>
      <c r="B18" s="29" t="s">
        <v>205</v>
      </c>
      <c r="C18" s="30" t="s">
        <v>235</v>
      </c>
      <c r="D18" s="31" t="s">
        <v>238</v>
      </c>
      <c r="E18" s="32">
        <v>200000</v>
      </c>
      <c r="F18" s="34">
        <f t="shared" si="1"/>
        <v>10000</v>
      </c>
      <c r="G18" s="35" t="s">
        <v>0</v>
      </c>
      <c r="H18" s="26"/>
    </row>
    <row r="19" spans="1:8" s="150" customFormat="1" x14ac:dyDescent="0.25">
      <c r="A19" s="26"/>
      <c r="B19" s="29" t="s">
        <v>206</v>
      </c>
      <c r="C19" s="30" t="s">
        <v>235</v>
      </c>
      <c r="D19" s="31" t="s">
        <v>239</v>
      </c>
      <c r="E19" s="32">
        <v>788230</v>
      </c>
      <c r="F19" s="34">
        <f t="shared" si="1"/>
        <v>78823</v>
      </c>
      <c r="G19" s="35" t="s">
        <v>0</v>
      </c>
      <c r="H19" s="26"/>
    </row>
    <row r="20" spans="1:8" s="150" customFormat="1" ht="26.25" x14ac:dyDescent="0.25">
      <c r="A20" s="26"/>
      <c r="B20" s="29" t="s">
        <v>207</v>
      </c>
      <c r="C20" s="30" t="s">
        <v>235</v>
      </c>
      <c r="D20" s="31" t="s">
        <v>241</v>
      </c>
      <c r="E20" s="32">
        <v>749495</v>
      </c>
      <c r="F20" s="34">
        <f t="shared" si="1"/>
        <v>14989.9</v>
      </c>
      <c r="G20" s="35" t="s">
        <v>0</v>
      </c>
      <c r="H20" s="26"/>
    </row>
    <row r="21" spans="1:8" s="150" customFormat="1" x14ac:dyDescent="0.25">
      <c r="A21" s="26"/>
      <c r="B21" s="29" t="s">
        <v>208</v>
      </c>
      <c r="C21" s="30" t="s">
        <v>235</v>
      </c>
      <c r="D21" s="31" t="s">
        <v>237</v>
      </c>
      <c r="E21" s="32">
        <v>158046</v>
      </c>
      <c r="F21" s="34">
        <f t="shared" si="1"/>
        <v>2634.1</v>
      </c>
      <c r="G21" s="35" t="s">
        <v>0</v>
      </c>
      <c r="H21" s="26"/>
    </row>
    <row r="22" spans="1:8" s="150" customFormat="1" x14ac:dyDescent="0.25">
      <c r="A22" s="26"/>
      <c r="B22" s="29" t="s">
        <v>209</v>
      </c>
      <c r="C22" s="30" t="s">
        <v>235</v>
      </c>
      <c r="D22" s="31" t="s">
        <v>238</v>
      </c>
      <c r="E22" s="32">
        <v>1076201</v>
      </c>
      <c r="F22" s="34">
        <f t="shared" si="1"/>
        <v>53810.05</v>
      </c>
      <c r="G22" s="35" t="s">
        <v>0</v>
      </c>
      <c r="H22" s="26"/>
    </row>
    <row r="23" spans="1:8" s="150" customFormat="1" x14ac:dyDescent="0.25">
      <c r="A23" s="26"/>
      <c r="B23" s="29" t="s">
        <v>210</v>
      </c>
      <c r="C23" s="30" t="s">
        <v>235</v>
      </c>
      <c r="D23" s="31" t="s">
        <v>239</v>
      </c>
      <c r="E23" s="32">
        <v>1052098</v>
      </c>
      <c r="F23" s="34">
        <f t="shared" si="1"/>
        <v>105209.8</v>
      </c>
      <c r="G23" s="35" t="s">
        <v>0</v>
      </c>
      <c r="H23" s="26"/>
    </row>
    <row r="24" spans="1:8" s="150" customFormat="1" x14ac:dyDescent="0.25">
      <c r="A24" s="26"/>
      <c r="B24" s="29" t="s">
        <v>211</v>
      </c>
      <c r="C24" s="30" t="s">
        <v>235</v>
      </c>
      <c r="D24" s="31" t="s">
        <v>236</v>
      </c>
      <c r="E24" s="32">
        <v>122901</v>
      </c>
      <c r="F24" s="34">
        <f t="shared" si="1"/>
        <v>1638.68</v>
      </c>
      <c r="G24" s="35" t="s">
        <v>0</v>
      </c>
      <c r="H24" s="26"/>
    </row>
    <row r="25" spans="1:8" s="150" customFormat="1" x14ac:dyDescent="0.25">
      <c r="A25" s="26"/>
      <c r="B25" s="29" t="s">
        <v>212</v>
      </c>
      <c r="C25" s="30" t="s">
        <v>235</v>
      </c>
      <c r="D25" s="31" t="s">
        <v>241</v>
      </c>
      <c r="E25" s="32">
        <v>1056070</v>
      </c>
      <c r="F25" s="34">
        <f t="shared" si="1"/>
        <v>21121.4</v>
      </c>
      <c r="G25" s="35" t="s">
        <v>0</v>
      </c>
      <c r="H25" s="26"/>
    </row>
    <row r="26" spans="1:8" s="150" customFormat="1" x14ac:dyDescent="0.25">
      <c r="A26" s="26"/>
      <c r="B26" s="29" t="s">
        <v>260</v>
      </c>
      <c r="C26" s="30" t="s">
        <v>235</v>
      </c>
      <c r="D26" s="31" t="s">
        <v>240</v>
      </c>
      <c r="E26" s="32">
        <v>1064935</v>
      </c>
      <c r="F26" s="34">
        <f t="shared" si="1"/>
        <v>212987</v>
      </c>
      <c r="G26" s="35" t="s">
        <v>0</v>
      </c>
      <c r="H26" s="26"/>
    </row>
    <row r="27" spans="1:8" s="150" customFormat="1" x14ac:dyDescent="0.25">
      <c r="A27" s="26"/>
      <c r="B27" s="29" t="s">
        <v>213</v>
      </c>
      <c r="C27" s="30" t="s">
        <v>235</v>
      </c>
      <c r="D27" s="31" t="s">
        <v>236</v>
      </c>
      <c r="E27" s="32">
        <v>110784</v>
      </c>
      <c r="F27" s="34">
        <f t="shared" si="1"/>
        <v>1477.12</v>
      </c>
      <c r="G27" s="35" t="s">
        <v>0</v>
      </c>
      <c r="H27" s="26"/>
    </row>
    <row r="28" spans="1:8" s="150" customFormat="1" x14ac:dyDescent="0.25">
      <c r="A28" s="26"/>
      <c r="B28" s="29" t="s">
        <v>214</v>
      </c>
      <c r="C28" s="30" t="s">
        <v>235</v>
      </c>
      <c r="D28" s="31" t="s">
        <v>236</v>
      </c>
      <c r="E28" s="32">
        <v>10097752</v>
      </c>
      <c r="F28" s="34">
        <f t="shared" si="1"/>
        <v>134636.69333333333</v>
      </c>
      <c r="G28" s="35" t="s">
        <v>0</v>
      </c>
      <c r="H28" s="26"/>
    </row>
    <row r="29" spans="1:8" s="150" customFormat="1" x14ac:dyDescent="0.25">
      <c r="A29" s="26"/>
      <c r="B29" s="29" t="s">
        <v>215</v>
      </c>
      <c r="C29" s="30" t="s">
        <v>235</v>
      </c>
      <c r="D29" s="31" t="s">
        <v>242</v>
      </c>
      <c r="E29" s="32">
        <v>3221463</v>
      </c>
      <c r="F29" s="34">
        <f t="shared" si="1"/>
        <v>80536.574999999997</v>
      </c>
      <c r="G29" s="35" t="s">
        <v>0</v>
      </c>
      <c r="H29" s="26"/>
    </row>
    <row r="30" spans="1:8" s="150" customFormat="1" x14ac:dyDescent="0.25">
      <c r="A30" s="26"/>
      <c r="B30" s="29" t="s">
        <v>216</v>
      </c>
      <c r="C30" s="30" t="s">
        <v>235</v>
      </c>
      <c r="D30" s="31" t="s">
        <v>238</v>
      </c>
      <c r="E30" s="32">
        <v>27922</v>
      </c>
      <c r="F30" s="34">
        <f t="shared" si="1"/>
        <v>1396.1</v>
      </c>
      <c r="G30" s="35" t="s">
        <v>0</v>
      </c>
      <c r="H30" s="26"/>
    </row>
    <row r="31" spans="1:8" s="150" customFormat="1" x14ac:dyDescent="0.25">
      <c r="A31" s="26"/>
      <c r="B31" s="29" t="s">
        <v>217</v>
      </c>
      <c r="C31" s="30" t="s">
        <v>235</v>
      </c>
      <c r="D31" s="31" t="s">
        <v>239</v>
      </c>
      <c r="E31" s="32">
        <v>3232384</v>
      </c>
      <c r="F31" s="34">
        <f t="shared" si="1"/>
        <v>323238.40000000002</v>
      </c>
      <c r="G31" s="35" t="s">
        <v>0</v>
      </c>
      <c r="H31" s="26"/>
    </row>
    <row r="32" spans="1:8" s="150" customFormat="1" x14ac:dyDescent="0.25">
      <c r="A32" s="26"/>
      <c r="B32" s="29" t="s">
        <v>218</v>
      </c>
      <c r="C32" s="30" t="s">
        <v>235</v>
      </c>
      <c r="D32" s="31" t="s">
        <v>241</v>
      </c>
      <c r="E32" s="32">
        <v>2168074</v>
      </c>
      <c r="F32" s="34">
        <f t="shared" si="1"/>
        <v>43361.48</v>
      </c>
      <c r="G32" s="35" t="s">
        <v>0</v>
      </c>
      <c r="H32" s="26"/>
    </row>
    <row r="33" spans="1:8" s="150" customFormat="1" x14ac:dyDescent="0.25">
      <c r="A33" s="26"/>
      <c r="B33" s="29" t="s">
        <v>219</v>
      </c>
      <c r="C33" s="30" t="s">
        <v>235</v>
      </c>
      <c r="D33" s="31" t="s">
        <v>238</v>
      </c>
      <c r="E33" s="32">
        <v>3887854</v>
      </c>
      <c r="F33" s="34">
        <f t="shared" si="1"/>
        <v>194392.7</v>
      </c>
      <c r="G33" s="35" t="s">
        <v>0</v>
      </c>
      <c r="H33" s="26"/>
    </row>
    <row r="34" spans="1:8" s="150" customFormat="1" x14ac:dyDescent="0.25">
      <c r="A34" s="26"/>
      <c r="B34" s="29" t="s">
        <v>220</v>
      </c>
      <c r="C34" s="30" t="s">
        <v>235</v>
      </c>
      <c r="D34" s="31" t="s">
        <v>239</v>
      </c>
      <c r="E34" s="32">
        <v>1557075</v>
      </c>
      <c r="F34" s="34">
        <f t="shared" si="1"/>
        <v>155707.5</v>
      </c>
      <c r="G34" s="35" t="s">
        <v>0</v>
      </c>
      <c r="H34" s="26"/>
    </row>
    <row r="35" spans="1:8" s="150" customFormat="1" x14ac:dyDescent="0.25">
      <c r="A35" s="26"/>
      <c r="B35" s="29" t="s">
        <v>221</v>
      </c>
      <c r="C35" s="30" t="s">
        <v>235</v>
      </c>
      <c r="D35" s="31" t="s">
        <v>241</v>
      </c>
      <c r="E35" s="32">
        <v>2794</v>
      </c>
      <c r="F35" s="34">
        <f t="shared" si="1"/>
        <v>55.88</v>
      </c>
      <c r="G35" s="35" t="s">
        <v>0</v>
      </c>
      <c r="H35" s="26"/>
    </row>
    <row r="36" spans="1:8" s="150" customFormat="1" x14ac:dyDescent="0.25">
      <c r="A36" s="26"/>
      <c r="B36" s="29" t="s">
        <v>222</v>
      </c>
      <c r="C36" s="30" t="s">
        <v>235</v>
      </c>
      <c r="D36" s="31" t="s">
        <v>237</v>
      </c>
      <c r="E36" s="32">
        <v>105364</v>
      </c>
      <c r="F36" s="34">
        <f t="shared" si="1"/>
        <v>1756.0666666666666</v>
      </c>
      <c r="G36" s="35" t="s">
        <v>0</v>
      </c>
      <c r="H36" s="26"/>
    </row>
    <row r="37" spans="1:8" s="150" customFormat="1" x14ac:dyDescent="0.25">
      <c r="A37" s="26"/>
      <c r="B37" s="29" t="s">
        <v>223</v>
      </c>
      <c r="C37" s="30" t="s">
        <v>235</v>
      </c>
      <c r="D37" s="31" t="s">
        <v>238</v>
      </c>
      <c r="E37" s="32">
        <v>52682</v>
      </c>
      <c r="F37" s="34">
        <f t="shared" si="1"/>
        <v>2634.1</v>
      </c>
      <c r="G37" s="35" t="s">
        <v>0</v>
      </c>
      <c r="H37" s="26"/>
    </row>
    <row r="38" spans="1:8" s="150" customFormat="1" x14ac:dyDescent="0.25">
      <c r="A38" s="26"/>
      <c r="B38" s="29" t="s">
        <v>224</v>
      </c>
      <c r="C38" s="30" t="s">
        <v>235</v>
      </c>
      <c r="D38" s="31" t="s">
        <v>239</v>
      </c>
      <c r="E38" s="32">
        <v>21073</v>
      </c>
      <c r="F38" s="34">
        <f t="shared" si="1"/>
        <v>2107.3000000000002</v>
      </c>
      <c r="G38" s="35" t="s">
        <v>0</v>
      </c>
      <c r="H38" s="26"/>
    </row>
    <row r="39" spans="1:8" s="150" customFormat="1" x14ac:dyDescent="0.25">
      <c r="A39" s="26"/>
      <c r="B39" s="29" t="s">
        <v>225</v>
      </c>
      <c r="C39" s="30" t="s">
        <v>235</v>
      </c>
      <c r="D39" s="31" t="s">
        <v>238</v>
      </c>
      <c r="E39" s="32">
        <v>14600</v>
      </c>
      <c r="F39" s="34">
        <f t="shared" si="1"/>
        <v>730</v>
      </c>
      <c r="G39" s="35" t="s">
        <v>0</v>
      </c>
      <c r="H39" s="26"/>
    </row>
    <row r="40" spans="1:8" s="150" customFormat="1" x14ac:dyDescent="0.25">
      <c r="A40" s="26"/>
      <c r="B40" s="29" t="s">
        <v>226</v>
      </c>
      <c r="C40" s="30" t="s">
        <v>235</v>
      </c>
      <c r="D40" s="31" t="s">
        <v>239</v>
      </c>
      <c r="E40" s="32">
        <v>174378</v>
      </c>
      <c r="F40" s="34">
        <f t="shared" si="1"/>
        <v>17437.8</v>
      </c>
      <c r="G40" s="35" t="s">
        <v>0</v>
      </c>
      <c r="H40" s="26"/>
    </row>
    <row r="41" spans="1:8" s="150" customFormat="1" x14ac:dyDescent="0.25">
      <c r="A41" s="26"/>
      <c r="B41" s="29" t="s">
        <v>227</v>
      </c>
      <c r="C41" s="30" t="s">
        <v>235</v>
      </c>
      <c r="D41" s="31" t="s">
        <v>236</v>
      </c>
      <c r="E41" s="32">
        <v>3140073</v>
      </c>
      <c r="F41" s="34">
        <f t="shared" si="1"/>
        <v>41867.64</v>
      </c>
      <c r="G41" s="35" t="s">
        <v>0</v>
      </c>
      <c r="H41" s="26"/>
    </row>
    <row r="42" spans="1:8" s="150" customFormat="1" x14ac:dyDescent="0.25">
      <c r="A42" s="26"/>
      <c r="B42" s="29" t="s">
        <v>228</v>
      </c>
      <c r="C42" s="30" t="s">
        <v>235</v>
      </c>
      <c r="D42" s="31" t="s">
        <v>241</v>
      </c>
      <c r="E42" s="32">
        <v>2925942</v>
      </c>
      <c r="F42" s="34">
        <f t="shared" si="1"/>
        <v>58518.84</v>
      </c>
      <c r="G42" s="35" t="s">
        <v>0</v>
      </c>
      <c r="H42" s="26"/>
    </row>
    <row r="43" spans="1:8" s="150" customFormat="1" x14ac:dyDescent="0.25">
      <c r="A43" s="26"/>
      <c r="B43" s="29" t="s">
        <v>229</v>
      </c>
      <c r="C43" s="30" t="s">
        <v>235</v>
      </c>
      <c r="D43" s="31" t="s">
        <v>241</v>
      </c>
      <c r="E43" s="32">
        <v>2728284</v>
      </c>
      <c r="F43" s="34">
        <f t="shared" si="1"/>
        <v>54565.68</v>
      </c>
      <c r="G43" s="35" t="s">
        <v>0</v>
      </c>
      <c r="H43" s="26"/>
    </row>
    <row r="44" spans="1:8" s="150" customFormat="1" x14ac:dyDescent="0.25">
      <c r="A44" s="26"/>
      <c r="B44" s="29" t="s">
        <v>230</v>
      </c>
      <c r="C44" s="30" t="s">
        <v>235</v>
      </c>
      <c r="D44" s="31" t="s">
        <v>241</v>
      </c>
      <c r="E44" s="32">
        <v>465410</v>
      </c>
      <c r="F44" s="34">
        <f t="shared" si="1"/>
        <v>9308.2000000000007</v>
      </c>
      <c r="G44" s="35" t="s">
        <v>0</v>
      </c>
      <c r="H44" s="26"/>
    </row>
    <row r="45" spans="1:8" s="150" customFormat="1" x14ac:dyDescent="0.25">
      <c r="A45" s="26"/>
      <c r="B45" s="29" t="s">
        <v>231</v>
      </c>
      <c r="C45" s="30" t="s">
        <v>235</v>
      </c>
      <c r="D45" s="31" t="s">
        <v>243</v>
      </c>
      <c r="E45" s="32">
        <v>78850</v>
      </c>
      <c r="F45" s="34">
        <f t="shared" si="1"/>
        <v>2628.3333333333335</v>
      </c>
      <c r="G45" s="35" t="s">
        <v>0</v>
      </c>
      <c r="H45" s="26"/>
    </row>
    <row r="46" spans="1:8" s="150" customFormat="1" x14ac:dyDescent="0.25">
      <c r="A46" s="26"/>
      <c r="B46" s="29" t="s">
        <v>232</v>
      </c>
      <c r="C46" s="30" t="s">
        <v>235</v>
      </c>
      <c r="D46" s="31" t="s">
        <v>236</v>
      </c>
      <c r="E46" s="32">
        <v>11888</v>
      </c>
      <c r="F46" s="34">
        <f t="shared" si="1"/>
        <v>158.50666666666666</v>
      </c>
      <c r="G46" s="35" t="s">
        <v>0</v>
      </c>
      <c r="H46" s="26"/>
    </row>
    <row r="47" spans="1:8" s="150" customFormat="1" x14ac:dyDescent="0.25">
      <c r="A47" s="26"/>
      <c r="B47" s="29" t="s">
        <v>233</v>
      </c>
      <c r="C47" s="30" t="s">
        <v>235</v>
      </c>
      <c r="D47" s="31" t="s">
        <v>236</v>
      </c>
      <c r="E47" s="32">
        <v>9118458</v>
      </c>
      <c r="F47" s="34">
        <f t="shared" si="1"/>
        <v>121579.44</v>
      </c>
      <c r="G47" s="35" t="s">
        <v>0</v>
      </c>
      <c r="H47" s="26"/>
    </row>
    <row r="48" spans="1:8" s="150" customFormat="1" x14ac:dyDescent="0.25">
      <c r="A48" s="26"/>
      <c r="B48" s="29" t="s">
        <v>234</v>
      </c>
      <c r="C48" s="30" t="s">
        <v>235</v>
      </c>
      <c r="D48" s="31" t="s">
        <v>236</v>
      </c>
      <c r="E48" s="32">
        <v>1594653</v>
      </c>
      <c r="F48" s="34">
        <f t="shared" si="1"/>
        <v>21262.04</v>
      </c>
      <c r="G48" s="35" t="s">
        <v>0</v>
      </c>
      <c r="H48" s="26"/>
    </row>
    <row r="49" spans="1:8" s="150" customFormat="1" x14ac:dyDescent="0.25">
      <c r="A49" s="26"/>
      <c r="B49" s="23" t="s">
        <v>72</v>
      </c>
      <c r="C49" s="160"/>
      <c r="D49" s="160"/>
      <c r="E49" s="160"/>
      <c r="F49" s="36">
        <f>SUM(F8:F48)</f>
        <v>3148579.8283333336</v>
      </c>
      <c r="G49" s="37" t="s">
        <v>0</v>
      </c>
      <c r="H49" s="26"/>
    </row>
    <row r="50" spans="1:8" s="150" customFormat="1" x14ac:dyDescent="0.25">
      <c r="A50" s="26"/>
      <c r="B50" s="107" t="s">
        <v>139</v>
      </c>
      <c r="C50" s="161"/>
      <c r="D50" s="161"/>
      <c r="E50" s="161"/>
      <c r="F50" s="66">
        <v>6867259.4299999997</v>
      </c>
      <c r="G50" s="37" t="s">
        <v>0</v>
      </c>
      <c r="H50" s="26"/>
    </row>
    <row r="51" spans="1:8" s="150" customFormat="1" x14ac:dyDescent="0.25">
      <c r="A51" s="26"/>
      <c r="B51" s="39" t="s">
        <v>69</v>
      </c>
      <c r="C51" s="162"/>
      <c r="D51" s="162"/>
      <c r="E51" s="163"/>
      <c r="F51" s="38">
        <f>F49+F50</f>
        <v>10015839.258333333</v>
      </c>
      <c r="G51" s="38" t="s">
        <v>0</v>
      </c>
      <c r="H51" s="26"/>
    </row>
    <row r="52" spans="1:8" s="150" customFormat="1" x14ac:dyDescent="0.25">
      <c r="A52" s="26"/>
      <c r="B52" s="26"/>
      <c r="C52" s="26"/>
      <c r="D52" s="26"/>
      <c r="E52" s="26"/>
      <c r="F52" s="26"/>
      <c r="G52" s="26"/>
      <c r="H52" s="26"/>
    </row>
    <row r="53" spans="1:8" s="150" customFormat="1" x14ac:dyDescent="0.25">
      <c r="A53" s="26"/>
      <c r="B53" s="26"/>
      <c r="C53" s="26"/>
      <c r="D53" s="26"/>
      <c r="E53" s="26"/>
      <c r="F53" s="26"/>
      <c r="G53" s="26"/>
      <c r="H53" s="26"/>
    </row>
    <row r="54" spans="1:8" s="150" customFormat="1" x14ac:dyDescent="0.25">
      <c r="A54" s="26"/>
      <c r="B54" s="26"/>
      <c r="C54" s="26"/>
      <c r="D54" s="26"/>
      <c r="E54" s="26"/>
      <c r="F54" s="26"/>
      <c r="G54" s="26"/>
      <c r="H54" s="26"/>
    </row>
    <row r="55" spans="1:8" s="150" customFormat="1" hidden="1" x14ac:dyDescent="0.25"/>
    <row r="56" spans="1:8" s="150" customFormat="1" hidden="1" x14ac:dyDescent="0.25"/>
    <row r="57" spans="1:8" s="150" customFormat="1" hidden="1" x14ac:dyDescent="0.25"/>
    <row r="58" spans="1:8" s="150" customFormat="1" ht="14.45" hidden="1" customHeight="1" x14ac:dyDescent="0.25"/>
    <row r="59" spans="1:8" s="150" customFormat="1" ht="14.45" hidden="1" customHeight="1" x14ac:dyDescent="0.25"/>
    <row r="60" spans="1:8" s="150" customFormat="1" ht="15" hidden="1" customHeight="1" x14ac:dyDescent="0.25"/>
    <row r="61" spans="1:8" s="150" customFormat="1" ht="15" hidden="1" customHeight="1" x14ac:dyDescent="0.25"/>
    <row r="62" spans="1:8" s="150" customFormat="1" ht="15" hidden="1" customHeight="1" x14ac:dyDescent="0.25"/>
    <row r="63" spans="1:8" s="150" customFormat="1" ht="15" hidden="1" customHeight="1" x14ac:dyDescent="0.25"/>
    <row r="64" spans="1:8" s="150" customFormat="1" ht="15" hidden="1" customHeight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s="150" customFormat="1" hidden="1" x14ac:dyDescent="0.25"/>
    <row r="119" s="150" customFormat="1" hidden="1" x14ac:dyDescent="0.25"/>
    <row r="120" s="150" customFormat="1" hidden="1" x14ac:dyDescent="0.25"/>
    <row r="121" s="150" customFormat="1" hidden="1" x14ac:dyDescent="0.25"/>
    <row r="122" s="150" customFormat="1" hidden="1" x14ac:dyDescent="0.25"/>
    <row r="123" s="150" customFormat="1" hidden="1" x14ac:dyDescent="0.25"/>
    <row r="124" s="150" customFormat="1" hidden="1" x14ac:dyDescent="0.25"/>
    <row r="125" s="150" customFormat="1" hidden="1" x14ac:dyDescent="0.25"/>
    <row r="126" s="150" customFormat="1" hidden="1" x14ac:dyDescent="0.25"/>
    <row r="127" s="150" customFormat="1" hidden="1" x14ac:dyDescent="0.25"/>
    <row r="128" s="150" customFormat="1" hidden="1" x14ac:dyDescent="0.25"/>
    <row r="129" s="150" customFormat="1" hidden="1" x14ac:dyDescent="0.25"/>
    <row r="130" s="150" customFormat="1" hidden="1" x14ac:dyDescent="0.25"/>
    <row r="131" s="150" customFormat="1" hidden="1" x14ac:dyDescent="0.25"/>
    <row r="132" s="150" customFormat="1" hidden="1" x14ac:dyDescent="0.25"/>
    <row r="133" s="150" customFormat="1" hidden="1" x14ac:dyDescent="0.25"/>
    <row r="134" s="150" customFormat="1" hidden="1" x14ac:dyDescent="0.25"/>
    <row r="135" s="150" customFormat="1" hidden="1" x14ac:dyDescent="0.25"/>
    <row r="136" s="150" customFormat="1" hidden="1" x14ac:dyDescent="0.25"/>
    <row r="137" s="150" customFormat="1" hidden="1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Holbæk Spildevand AS</v>
      </c>
      <c r="B1" s="164"/>
      <c r="C1" s="164"/>
      <c r="D1" s="164"/>
      <c r="E1" s="164"/>
    </row>
    <row r="2" spans="1:5" x14ac:dyDescent="0.25">
      <c r="A2" s="1" t="str">
        <f>'1. Forside'!A2</f>
        <v>S047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3" t="s">
        <v>128</v>
      </c>
      <c r="C4" s="263"/>
      <c r="D4" s="263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2069953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2035065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investeringer'!F49</f>
        <v>3148579.8283333336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2192141.6566666672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82"/>
  <sheetViews>
    <sheetView view="pageLayout" topLeftCell="A61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Holbæk Spildevand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S047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3" t="s">
        <v>127</v>
      </c>
      <c r="C4" s="263"/>
      <c r="D4" s="263"/>
      <c r="E4" s="263"/>
      <c r="F4" s="263"/>
      <c r="G4" s="263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5" t="s">
        <v>56</v>
      </c>
      <c r="G7" s="265"/>
      <c r="H7" s="26"/>
    </row>
    <row r="8" spans="1:8" s="150" customFormat="1" x14ac:dyDescent="0.25">
      <c r="A8" s="26"/>
      <c r="B8" s="29" t="s">
        <v>215</v>
      </c>
      <c r="C8" s="30">
        <v>2015</v>
      </c>
      <c r="D8" s="31">
        <v>40</v>
      </c>
      <c r="E8" s="32">
        <v>1100000</v>
      </c>
      <c r="F8" s="45">
        <f>E8/D8</f>
        <v>27500</v>
      </c>
      <c r="G8" s="35" t="s">
        <v>0</v>
      </c>
      <c r="H8" s="26"/>
    </row>
    <row r="9" spans="1:8" s="150" customFormat="1" x14ac:dyDescent="0.25">
      <c r="A9" s="26"/>
      <c r="B9" s="29" t="s">
        <v>208</v>
      </c>
      <c r="C9" s="30">
        <v>2015</v>
      </c>
      <c r="D9" s="31">
        <v>60</v>
      </c>
      <c r="E9" s="32">
        <v>550000</v>
      </c>
      <c r="F9" s="45">
        <f t="shared" ref="F9:F68" si="0">E9/D9</f>
        <v>9166.6666666666661</v>
      </c>
      <c r="G9" s="35" t="s">
        <v>0</v>
      </c>
      <c r="H9" s="26"/>
    </row>
    <row r="10" spans="1:8" s="150" customFormat="1" x14ac:dyDescent="0.25">
      <c r="A10" s="26"/>
      <c r="B10" s="29" t="s">
        <v>209</v>
      </c>
      <c r="C10" s="30">
        <v>2015</v>
      </c>
      <c r="D10" s="31">
        <v>20</v>
      </c>
      <c r="E10" s="32">
        <v>550000</v>
      </c>
      <c r="F10" s="45">
        <f t="shared" si="0"/>
        <v>27500</v>
      </c>
      <c r="G10" s="35" t="s">
        <v>0</v>
      </c>
      <c r="H10" s="26"/>
    </row>
    <row r="11" spans="1:8" s="150" customFormat="1" x14ac:dyDescent="0.25">
      <c r="A11" s="26"/>
      <c r="B11" s="29" t="s">
        <v>210</v>
      </c>
      <c r="C11" s="30">
        <v>2015</v>
      </c>
      <c r="D11" s="31">
        <v>10</v>
      </c>
      <c r="E11" s="32">
        <v>220000</v>
      </c>
      <c r="F11" s="45">
        <f t="shared" si="0"/>
        <v>22000</v>
      </c>
      <c r="G11" s="35" t="s">
        <v>0</v>
      </c>
      <c r="H11" s="26"/>
    </row>
    <row r="12" spans="1:8" s="150" customFormat="1" x14ac:dyDescent="0.25">
      <c r="A12" s="26"/>
      <c r="B12" s="29" t="s">
        <v>244</v>
      </c>
      <c r="C12" s="30">
        <v>2015</v>
      </c>
      <c r="D12" s="31">
        <v>60</v>
      </c>
      <c r="E12" s="32">
        <v>550000</v>
      </c>
      <c r="F12" s="45">
        <f t="shared" si="0"/>
        <v>9166.6666666666661</v>
      </c>
      <c r="G12" s="35" t="s">
        <v>0</v>
      </c>
      <c r="H12" s="26"/>
    </row>
    <row r="13" spans="1:8" s="150" customFormat="1" x14ac:dyDescent="0.25">
      <c r="A13" s="26"/>
      <c r="B13" s="29" t="s">
        <v>245</v>
      </c>
      <c r="C13" s="30">
        <v>2015</v>
      </c>
      <c r="D13" s="31">
        <v>20</v>
      </c>
      <c r="E13" s="32">
        <v>550000</v>
      </c>
      <c r="F13" s="45">
        <f t="shared" si="0"/>
        <v>27500</v>
      </c>
      <c r="G13" s="35" t="s">
        <v>0</v>
      </c>
      <c r="H13" s="26"/>
    </row>
    <row r="14" spans="1:8" s="150" customFormat="1" x14ac:dyDescent="0.25">
      <c r="A14" s="26"/>
      <c r="B14" s="29" t="s">
        <v>206</v>
      </c>
      <c r="C14" s="30">
        <v>2015</v>
      </c>
      <c r="D14" s="31">
        <v>10</v>
      </c>
      <c r="E14" s="32">
        <v>220000</v>
      </c>
      <c r="F14" s="45">
        <f t="shared" si="0"/>
        <v>22000</v>
      </c>
      <c r="G14" s="35" t="s">
        <v>0</v>
      </c>
      <c r="H14" s="26"/>
    </row>
    <row r="15" spans="1:8" s="150" customFormat="1" x14ac:dyDescent="0.25">
      <c r="A15" s="26"/>
      <c r="B15" s="29" t="s">
        <v>246</v>
      </c>
      <c r="C15" s="30">
        <v>2015</v>
      </c>
      <c r="D15" s="31">
        <v>60</v>
      </c>
      <c r="E15" s="32">
        <v>550000</v>
      </c>
      <c r="F15" s="45">
        <f t="shared" si="0"/>
        <v>9166.6666666666661</v>
      </c>
      <c r="G15" s="35" t="s">
        <v>0</v>
      </c>
      <c r="H15" s="26"/>
    </row>
    <row r="16" spans="1:8" s="150" customFormat="1" x14ac:dyDescent="0.25">
      <c r="A16" s="26"/>
      <c r="B16" s="29" t="s">
        <v>205</v>
      </c>
      <c r="C16" s="30">
        <v>2015</v>
      </c>
      <c r="D16" s="31">
        <v>20</v>
      </c>
      <c r="E16" s="32">
        <v>550000</v>
      </c>
      <c r="F16" s="45">
        <f t="shared" si="0"/>
        <v>27500</v>
      </c>
      <c r="G16" s="35" t="s">
        <v>0</v>
      </c>
      <c r="H16" s="26"/>
    </row>
    <row r="17" spans="1:8" s="150" customFormat="1" x14ac:dyDescent="0.25">
      <c r="A17" s="26"/>
      <c r="B17" s="29" t="s">
        <v>247</v>
      </c>
      <c r="C17" s="30">
        <v>2015</v>
      </c>
      <c r="D17" s="31">
        <v>10</v>
      </c>
      <c r="E17" s="32">
        <v>220000</v>
      </c>
      <c r="F17" s="45">
        <f t="shared" si="0"/>
        <v>22000</v>
      </c>
      <c r="G17" s="35" t="s">
        <v>0</v>
      </c>
      <c r="H17" s="26"/>
    </row>
    <row r="18" spans="1:8" s="150" customFormat="1" x14ac:dyDescent="0.25">
      <c r="A18" s="26"/>
      <c r="B18" s="29" t="s">
        <v>248</v>
      </c>
      <c r="C18" s="30">
        <v>2015</v>
      </c>
      <c r="D18" s="31">
        <v>60</v>
      </c>
      <c r="E18" s="32">
        <v>550000</v>
      </c>
      <c r="F18" s="45">
        <f t="shared" si="0"/>
        <v>9166.6666666666661</v>
      </c>
      <c r="G18" s="35" t="s">
        <v>0</v>
      </c>
      <c r="H18" s="26"/>
    </row>
    <row r="19" spans="1:8" s="150" customFormat="1" ht="26.25" x14ac:dyDescent="0.25">
      <c r="A19" s="26"/>
      <c r="B19" s="29" t="s">
        <v>249</v>
      </c>
      <c r="C19" s="30">
        <v>2015</v>
      </c>
      <c r="D19" s="31">
        <v>60</v>
      </c>
      <c r="E19" s="32">
        <v>1100000</v>
      </c>
      <c r="F19" s="45">
        <f t="shared" si="0"/>
        <v>18333.333333333332</v>
      </c>
      <c r="G19" s="35" t="s">
        <v>0</v>
      </c>
      <c r="H19" s="26"/>
    </row>
    <row r="20" spans="1:8" s="150" customFormat="1" x14ac:dyDescent="0.25">
      <c r="A20" s="26"/>
      <c r="B20" s="29" t="s">
        <v>250</v>
      </c>
      <c r="C20" s="30">
        <v>2015</v>
      </c>
      <c r="D20" s="31">
        <v>20</v>
      </c>
      <c r="E20" s="32">
        <v>1030000</v>
      </c>
      <c r="F20" s="45">
        <f t="shared" si="0"/>
        <v>51500</v>
      </c>
      <c r="G20" s="35" t="s">
        <v>0</v>
      </c>
      <c r="H20" s="26"/>
    </row>
    <row r="21" spans="1:8" s="150" customFormat="1" x14ac:dyDescent="0.25">
      <c r="A21" s="26"/>
      <c r="B21" s="29" t="s">
        <v>233</v>
      </c>
      <c r="C21" s="30">
        <v>2015</v>
      </c>
      <c r="D21" s="31">
        <v>75</v>
      </c>
      <c r="E21" s="32">
        <v>38000000</v>
      </c>
      <c r="F21" s="45">
        <f t="shared" si="0"/>
        <v>506666.66666666669</v>
      </c>
      <c r="G21" s="35" t="s">
        <v>0</v>
      </c>
      <c r="H21" s="26"/>
    </row>
    <row r="22" spans="1:8" s="150" customFormat="1" x14ac:dyDescent="0.25">
      <c r="A22" s="26"/>
      <c r="B22" s="29" t="s">
        <v>234</v>
      </c>
      <c r="C22" s="30">
        <v>2015</v>
      </c>
      <c r="D22" s="31">
        <v>75</v>
      </c>
      <c r="E22" s="32">
        <v>1000000</v>
      </c>
      <c r="F22" s="45">
        <f t="shared" si="0"/>
        <v>13333.333333333334</v>
      </c>
      <c r="G22" s="35" t="s">
        <v>0</v>
      </c>
      <c r="H22" s="26"/>
    </row>
    <row r="23" spans="1:8" s="150" customFormat="1" x14ac:dyDescent="0.25">
      <c r="A23" s="26"/>
      <c r="B23" s="29" t="s">
        <v>251</v>
      </c>
      <c r="C23" s="30">
        <v>2015</v>
      </c>
      <c r="D23" s="31">
        <v>75</v>
      </c>
      <c r="E23" s="32">
        <v>600000</v>
      </c>
      <c r="F23" s="45">
        <f t="shared" si="0"/>
        <v>8000</v>
      </c>
      <c r="G23" s="35" t="s">
        <v>0</v>
      </c>
      <c r="H23" s="26"/>
    </row>
    <row r="24" spans="1:8" s="150" customFormat="1" x14ac:dyDescent="0.25">
      <c r="A24" s="26"/>
      <c r="B24" s="29" t="s">
        <v>229</v>
      </c>
      <c r="C24" s="30">
        <v>2015</v>
      </c>
      <c r="D24" s="31">
        <v>50</v>
      </c>
      <c r="E24" s="32">
        <v>5210000</v>
      </c>
      <c r="F24" s="45">
        <f t="shared" si="0"/>
        <v>104200</v>
      </c>
      <c r="G24" s="35" t="s">
        <v>0</v>
      </c>
      <c r="H24" s="26"/>
    </row>
    <row r="25" spans="1:8" s="150" customFormat="1" x14ac:dyDescent="0.25">
      <c r="A25" s="26"/>
      <c r="B25" s="29" t="s">
        <v>201</v>
      </c>
      <c r="C25" s="30">
        <v>2015</v>
      </c>
      <c r="D25" s="31">
        <v>75</v>
      </c>
      <c r="E25" s="32">
        <v>9220000</v>
      </c>
      <c r="F25" s="45">
        <f t="shared" si="0"/>
        <v>122933.33333333333</v>
      </c>
      <c r="G25" s="35" t="s">
        <v>0</v>
      </c>
      <c r="H25" s="26"/>
    </row>
    <row r="26" spans="1:8" s="150" customFormat="1" x14ac:dyDescent="0.25">
      <c r="A26" s="26"/>
      <c r="B26" s="29" t="s">
        <v>227</v>
      </c>
      <c r="C26" s="30">
        <v>2015</v>
      </c>
      <c r="D26" s="31">
        <v>75</v>
      </c>
      <c r="E26" s="32">
        <v>12890000</v>
      </c>
      <c r="F26" s="45">
        <f t="shared" si="0"/>
        <v>171866.66666666666</v>
      </c>
      <c r="G26" s="35" t="s">
        <v>0</v>
      </c>
      <c r="H26" s="26"/>
    </row>
    <row r="27" spans="1:8" s="150" customFormat="1" x14ac:dyDescent="0.25">
      <c r="A27" s="26"/>
      <c r="B27" s="29" t="s">
        <v>231</v>
      </c>
      <c r="C27" s="30">
        <v>2015</v>
      </c>
      <c r="D27" s="31">
        <v>30</v>
      </c>
      <c r="E27" s="32">
        <v>840000</v>
      </c>
      <c r="F27" s="45">
        <f t="shared" si="0"/>
        <v>28000</v>
      </c>
      <c r="G27" s="35" t="s">
        <v>0</v>
      </c>
      <c r="H27" s="26"/>
    </row>
    <row r="28" spans="1:8" s="150" customFormat="1" x14ac:dyDescent="0.25">
      <c r="A28" s="26"/>
      <c r="B28" s="29" t="s">
        <v>218</v>
      </c>
      <c r="C28" s="30">
        <v>2015</v>
      </c>
      <c r="D28" s="31">
        <v>50</v>
      </c>
      <c r="E28" s="32">
        <v>3920000</v>
      </c>
      <c r="F28" s="45">
        <f t="shared" si="0"/>
        <v>78400</v>
      </c>
      <c r="G28" s="35" t="s">
        <v>0</v>
      </c>
      <c r="H28" s="26"/>
    </row>
    <row r="29" spans="1:8" s="150" customFormat="1" x14ac:dyDescent="0.25">
      <c r="A29" s="26"/>
      <c r="B29" s="29" t="s">
        <v>219</v>
      </c>
      <c r="C29" s="30">
        <v>2015</v>
      </c>
      <c r="D29" s="31">
        <v>20</v>
      </c>
      <c r="E29" s="32">
        <v>4120000</v>
      </c>
      <c r="F29" s="45">
        <f t="shared" si="0"/>
        <v>206000</v>
      </c>
      <c r="G29" s="35" t="s">
        <v>0</v>
      </c>
      <c r="H29" s="26"/>
    </row>
    <row r="30" spans="1:8" s="150" customFormat="1" x14ac:dyDescent="0.25">
      <c r="A30" s="26"/>
      <c r="B30" s="29" t="s">
        <v>220</v>
      </c>
      <c r="C30" s="30">
        <v>2015</v>
      </c>
      <c r="D30" s="31">
        <v>10</v>
      </c>
      <c r="E30" s="32">
        <v>1370000</v>
      </c>
      <c r="F30" s="45">
        <f t="shared" si="0"/>
        <v>137000</v>
      </c>
      <c r="G30" s="35" t="s">
        <v>0</v>
      </c>
      <c r="H30" s="26"/>
    </row>
    <row r="31" spans="1:8" s="150" customFormat="1" x14ac:dyDescent="0.25">
      <c r="A31" s="26"/>
      <c r="B31" s="29" t="s">
        <v>216</v>
      </c>
      <c r="C31" s="30">
        <v>2015</v>
      </c>
      <c r="D31" s="31">
        <v>20</v>
      </c>
      <c r="E31" s="32">
        <v>550000</v>
      </c>
      <c r="F31" s="45">
        <f t="shared" si="0"/>
        <v>27500</v>
      </c>
      <c r="G31" s="35" t="s">
        <v>0</v>
      </c>
      <c r="H31" s="26"/>
    </row>
    <row r="32" spans="1:8" s="150" customFormat="1" x14ac:dyDescent="0.25">
      <c r="A32" s="26"/>
      <c r="B32" s="29" t="s">
        <v>217</v>
      </c>
      <c r="C32" s="30">
        <v>2015</v>
      </c>
      <c r="D32" s="31">
        <v>10</v>
      </c>
      <c r="E32" s="32">
        <v>220000</v>
      </c>
      <c r="F32" s="45">
        <f t="shared" si="0"/>
        <v>22000</v>
      </c>
      <c r="G32" s="35" t="s">
        <v>0</v>
      </c>
      <c r="H32" s="26"/>
    </row>
    <row r="33" spans="1:8" s="150" customFormat="1" x14ac:dyDescent="0.25">
      <c r="A33" s="26"/>
      <c r="B33" s="29" t="s">
        <v>252</v>
      </c>
      <c r="C33" s="30">
        <v>2015</v>
      </c>
      <c r="D33" s="31">
        <v>20</v>
      </c>
      <c r="E33" s="32">
        <v>220000</v>
      </c>
      <c r="F33" s="45">
        <f t="shared" si="0"/>
        <v>11000</v>
      </c>
      <c r="G33" s="35" t="s">
        <v>0</v>
      </c>
      <c r="H33" s="26"/>
    </row>
    <row r="34" spans="1:8" s="150" customFormat="1" x14ac:dyDescent="0.25">
      <c r="A34" s="26"/>
      <c r="B34" s="29" t="s">
        <v>253</v>
      </c>
      <c r="C34" s="30">
        <v>2015</v>
      </c>
      <c r="D34" s="31">
        <v>75</v>
      </c>
      <c r="E34" s="32">
        <v>550000</v>
      </c>
      <c r="F34" s="45">
        <f t="shared" si="0"/>
        <v>7333.333333333333</v>
      </c>
      <c r="G34" s="35" t="s">
        <v>0</v>
      </c>
      <c r="H34" s="26"/>
    </row>
    <row r="35" spans="1:8" s="150" customFormat="1" x14ac:dyDescent="0.25">
      <c r="A35" s="26"/>
      <c r="B35" s="29" t="s">
        <v>254</v>
      </c>
      <c r="C35" s="30">
        <v>2015</v>
      </c>
      <c r="D35" s="31">
        <v>75</v>
      </c>
      <c r="E35" s="32">
        <v>550000</v>
      </c>
      <c r="F35" s="45">
        <f t="shared" si="0"/>
        <v>7333.333333333333</v>
      </c>
      <c r="G35" s="35" t="s">
        <v>0</v>
      </c>
      <c r="H35" s="26"/>
    </row>
    <row r="36" spans="1:8" s="150" customFormat="1" x14ac:dyDescent="0.25">
      <c r="A36" s="26"/>
      <c r="B36" s="29" t="s">
        <v>255</v>
      </c>
      <c r="C36" s="30">
        <v>2015</v>
      </c>
      <c r="D36" s="31">
        <v>50</v>
      </c>
      <c r="E36" s="32">
        <v>1500000</v>
      </c>
      <c r="F36" s="45">
        <f t="shared" si="0"/>
        <v>30000</v>
      </c>
      <c r="G36" s="35" t="s">
        <v>0</v>
      </c>
      <c r="H36" s="26"/>
    </row>
    <row r="37" spans="1:8" s="150" customFormat="1" x14ac:dyDescent="0.25">
      <c r="A37" s="26"/>
      <c r="B37" s="29" t="s">
        <v>211</v>
      </c>
      <c r="C37" s="30">
        <v>2015</v>
      </c>
      <c r="D37" s="31">
        <v>75</v>
      </c>
      <c r="E37" s="32">
        <v>2700000</v>
      </c>
      <c r="F37" s="45">
        <f t="shared" si="0"/>
        <v>36000</v>
      </c>
      <c r="G37" s="35" t="s">
        <v>0</v>
      </c>
      <c r="H37" s="26"/>
    </row>
    <row r="38" spans="1:8" s="150" customFormat="1" x14ac:dyDescent="0.25">
      <c r="A38" s="26"/>
      <c r="B38" s="29" t="s">
        <v>200</v>
      </c>
      <c r="C38" s="30">
        <v>2015</v>
      </c>
      <c r="D38" s="31">
        <v>5</v>
      </c>
      <c r="E38" s="32">
        <v>635000</v>
      </c>
      <c r="F38" s="45">
        <f t="shared" si="0"/>
        <v>127000</v>
      </c>
      <c r="G38" s="35" t="s">
        <v>0</v>
      </c>
      <c r="H38" s="26"/>
    </row>
    <row r="39" spans="1:8" s="150" customFormat="1" x14ac:dyDescent="0.25">
      <c r="A39" s="26"/>
      <c r="B39" s="29" t="s">
        <v>215</v>
      </c>
      <c r="C39" s="30">
        <v>2016</v>
      </c>
      <c r="D39" s="31">
        <v>40</v>
      </c>
      <c r="E39" s="32">
        <v>1100000</v>
      </c>
      <c r="F39" s="45">
        <f t="shared" si="0"/>
        <v>27500</v>
      </c>
      <c r="G39" s="35" t="s">
        <v>0</v>
      </c>
      <c r="H39" s="26"/>
    </row>
    <row r="40" spans="1:8" s="150" customFormat="1" x14ac:dyDescent="0.25">
      <c r="A40" s="26"/>
      <c r="B40" s="29" t="s">
        <v>208</v>
      </c>
      <c r="C40" s="30">
        <v>2016</v>
      </c>
      <c r="D40" s="31">
        <v>60</v>
      </c>
      <c r="E40" s="32">
        <v>550000</v>
      </c>
      <c r="F40" s="45">
        <f t="shared" si="0"/>
        <v>9166.6666666666661</v>
      </c>
      <c r="G40" s="35" t="s">
        <v>0</v>
      </c>
      <c r="H40" s="26"/>
    </row>
    <row r="41" spans="1:8" s="150" customFormat="1" x14ac:dyDescent="0.25">
      <c r="A41" s="26"/>
      <c r="B41" s="29" t="s">
        <v>209</v>
      </c>
      <c r="C41" s="30">
        <v>2016</v>
      </c>
      <c r="D41" s="31">
        <v>20</v>
      </c>
      <c r="E41" s="32">
        <v>550000</v>
      </c>
      <c r="F41" s="45">
        <f t="shared" si="0"/>
        <v>27500</v>
      </c>
      <c r="G41" s="35" t="s">
        <v>0</v>
      </c>
      <c r="H41" s="26"/>
    </row>
    <row r="42" spans="1:8" s="150" customFormat="1" x14ac:dyDescent="0.25">
      <c r="A42" s="26"/>
      <c r="B42" s="29" t="s">
        <v>210</v>
      </c>
      <c r="C42" s="30">
        <v>2016</v>
      </c>
      <c r="D42" s="31">
        <v>10</v>
      </c>
      <c r="E42" s="32">
        <v>220000</v>
      </c>
      <c r="F42" s="45">
        <f t="shared" si="0"/>
        <v>22000</v>
      </c>
      <c r="G42" s="35" t="s">
        <v>0</v>
      </c>
      <c r="H42" s="26"/>
    </row>
    <row r="43" spans="1:8" s="150" customFormat="1" x14ac:dyDescent="0.25">
      <c r="A43" s="26"/>
      <c r="B43" s="29" t="s">
        <v>244</v>
      </c>
      <c r="C43" s="30">
        <v>2016</v>
      </c>
      <c r="D43" s="31">
        <v>60</v>
      </c>
      <c r="E43" s="32">
        <v>550000</v>
      </c>
      <c r="F43" s="45">
        <f t="shared" si="0"/>
        <v>9166.6666666666661</v>
      </c>
      <c r="G43" s="35" t="s">
        <v>0</v>
      </c>
      <c r="H43" s="26"/>
    </row>
    <row r="44" spans="1:8" s="150" customFormat="1" x14ac:dyDescent="0.25">
      <c r="A44" s="26"/>
      <c r="B44" s="29" t="s">
        <v>245</v>
      </c>
      <c r="C44" s="30">
        <v>2016</v>
      </c>
      <c r="D44" s="31">
        <v>20</v>
      </c>
      <c r="E44" s="32">
        <v>550000</v>
      </c>
      <c r="F44" s="45">
        <f t="shared" si="0"/>
        <v>27500</v>
      </c>
      <c r="G44" s="35" t="s">
        <v>0</v>
      </c>
      <c r="H44" s="26"/>
    </row>
    <row r="45" spans="1:8" s="150" customFormat="1" x14ac:dyDescent="0.25">
      <c r="A45" s="26"/>
      <c r="B45" s="29" t="s">
        <v>206</v>
      </c>
      <c r="C45" s="30">
        <v>2016</v>
      </c>
      <c r="D45" s="31">
        <v>10</v>
      </c>
      <c r="E45" s="32">
        <v>220000</v>
      </c>
      <c r="F45" s="45">
        <f t="shared" si="0"/>
        <v>22000</v>
      </c>
      <c r="G45" s="35" t="s">
        <v>0</v>
      </c>
      <c r="H45" s="26"/>
    </row>
    <row r="46" spans="1:8" s="150" customFormat="1" x14ac:dyDescent="0.25">
      <c r="A46" s="26"/>
      <c r="B46" s="29" t="s">
        <v>246</v>
      </c>
      <c r="C46" s="30">
        <v>2016</v>
      </c>
      <c r="D46" s="31">
        <v>60</v>
      </c>
      <c r="E46" s="32">
        <v>8050000</v>
      </c>
      <c r="F46" s="45">
        <f t="shared" si="0"/>
        <v>134166.66666666666</v>
      </c>
      <c r="G46" s="35" t="s">
        <v>0</v>
      </c>
      <c r="H46" s="26"/>
    </row>
    <row r="47" spans="1:8" s="150" customFormat="1" x14ac:dyDescent="0.25">
      <c r="A47" s="26"/>
      <c r="B47" s="29" t="s">
        <v>205</v>
      </c>
      <c r="C47" s="30">
        <v>2016</v>
      </c>
      <c r="D47" s="31">
        <v>20</v>
      </c>
      <c r="E47" s="32">
        <v>5050000</v>
      </c>
      <c r="F47" s="45">
        <f t="shared" si="0"/>
        <v>252500</v>
      </c>
      <c r="G47" s="35" t="s">
        <v>0</v>
      </c>
      <c r="H47" s="26"/>
    </row>
    <row r="48" spans="1:8" s="150" customFormat="1" x14ac:dyDescent="0.25">
      <c r="A48" s="26"/>
      <c r="B48" s="29" t="s">
        <v>247</v>
      </c>
      <c r="C48" s="30">
        <v>2016</v>
      </c>
      <c r="D48" s="31">
        <v>10</v>
      </c>
      <c r="E48" s="32">
        <v>3220000</v>
      </c>
      <c r="F48" s="45">
        <f t="shared" si="0"/>
        <v>322000</v>
      </c>
      <c r="G48" s="35" t="s">
        <v>0</v>
      </c>
      <c r="H48" s="26"/>
    </row>
    <row r="49" spans="1:8" s="150" customFormat="1" x14ac:dyDescent="0.25">
      <c r="A49" s="26"/>
      <c r="B49" s="29" t="s">
        <v>248</v>
      </c>
      <c r="C49" s="30">
        <v>2016</v>
      </c>
      <c r="D49" s="31">
        <v>60</v>
      </c>
      <c r="E49" s="32">
        <v>550000</v>
      </c>
      <c r="F49" s="45">
        <f t="shared" si="0"/>
        <v>9166.6666666666661</v>
      </c>
      <c r="G49" s="35" t="s">
        <v>0</v>
      </c>
      <c r="H49" s="26"/>
    </row>
    <row r="50" spans="1:8" s="150" customFormat="1" ht="26.25" x14ac:dyDescent="0.25">
      <c r="A50" s="26"/>
      <c r="B50" s="29" t="s">
        <v>249</v>
      </c>
      <c r="C50" s="30">
        <v>2016</v>
      </c>
      <c r="D50" s="31">
        <v>60</v>
      </c>
      <c r="E50" s="32">
        <v>1100000</v>
      </c>
      <c r="F50" s="45">
        <f t="shared" si="0"/>
        <v>18333.333333333332</v>
      </c>
      <c r="G50" s="35" t="s">
        <v>0</v>
      </c>
      <c r="H50" s="26"/>
    </row>
    <row r="51" spans="1:8" s="150" customFormat="1" x14ac:dyDescent="0.25">
      <c r="A51" s="26"/>
      <c r="B51" s="29" t="s">
        <v>250</v>
      </c>
      <c r="C51" s="30">
        <v>2016</v>
      </c>
      <c r="D51" s="31">
        <v>20</v>
      </c>
      <c r="E51" s="32">
        <v>1030000</v>
      </c>
      <c r="F51" s="45">
        <f t="shared" si="0"/>
        <v>51500</v>
      </c>
      <c r="G51" s="35" t="s">
        <v>0</v>
      </c>
      <c r="H51" s="26"/>
    </row>
    <row r="52" spans="1:8" s="150" customFormat="1" x14ac:dyDescent="0.25">
      <c r="A52" s="26"/>
      <c r="B52" s="29" t="s">
        <v>233</v>
      </c>
      <c r="C52" s="30">
        <v>2016</v>
      </c>
      <c r="D52" s="31">
        <v>75</v>
      </c>
      <c r="E52" s="32">
        <v>30700000</v>
      </c>
      <c r="F52" s="45">
        <f t="shared" si="0"/>
        <v>409333.33333333331</v>
      </c>
      <c r="G52" s="35" t="s">
        <v>0</v>
      </c>
      <c r="H52" s="26"/>
    </row>
    <row r="53" spans="1:8" s="150" customFormat="1" x14ac:dyDescent="0.25">
      <c r="A53" s="26"/>
      <c r="B53" s="29" t="s">
        <v>234</v>
      </c>
      <c r="C53" s="30">
        <v>2016</v>
      </c>
      <c r="D53" s="31">
        <v>75</v>
      </c>
      <c r="E53" s="32">
        <v>1050000</v>
      </c>
      <c r="F53" s="45">
        <f t="shared" si="0"/>
        <v>14000</v>
      </c>
      <c r="G53" s="35" t="s">
        <v>0</v>
      </c>
      <c r="H53" s="26"/>
    </row>
    <row r="54" spans="1:8" s="150" customFormat="1" x14ac:dyDescent="0.25">
      <c r="A54" s="26"/>
      <c r="B54" s="29" t="s">
        <v>251</v>
      </c>
      <c r="C54" s="30">
        <v>2016</v>
      </c>
      <c r="D54" s="31">
        <v>75</v>
      </c>
      <c r="E54" s="32">
        <v>1700000</v>
      </c>
      <c r="F54" s="45">
        <f t="shared" si="0"/>
        <v>22666.666666666668</v>
      </c>
      <c r="G54" s="35" t="s">
        <v>0</v>
      </c>
      <c r="H54" s="26"/>
    </row>
    <row r="55" spans="1:8" s="150" customFormat="1" x14ac:dyDescent="0.25">
      <c r="A55" s="26"/>
      <c r="B55" s="29" t="s">
        <v>229</v>
      </c>
      <c r="C55" s="30">
        <v>2016</v>
      </c>
      <c r="D55" s="31">
        <v>50</v>
      </c>
      <c r="E55" s="32">
        <v>5560000</v>
      </c>
      <c r="F55" s="45">
        <f t="shared" si="0"/>
        <v>111200</v>
      </c>
      <c r="G55" s="35" t="s">
        <v>0</v>
      </c>
      <c r="H55" s="26"/>
    </row>
    <row r="56" spans="1:8" s="150" customFormat="1" x14ac:dyDescent="0.25">
      <c r="A56" s="26"/>
      <c r="B56" s="29" t="s">
        <v>201</v>
      </c>
      <c r="C56" s="30">
        <v>2016</v>
      </c>
      <c r="D56" s="31">
        <v>75</v>
      </c>
      <c r="E56" s="32">
        <v>8890000</v>
      </c>
      <c r="F56" s="45">
        <f t="shared" si="0"/>
        <v>118533.33333333333</v>
      </c>
      <c r="G56" s="35" t="s">
        <v>0</v>
      </c>
      <c r="H56" s="26"/>
    </row>
    <row r="57" spans="1:8" s="150" customFormat="1" x14ac:dyDescent="0.25">
      <c r="A57" s="26"/>
      <c r="B57" s="29" t="s">
        <v>227</v>
      </c>
      <c r="C57" s="30">
        <v>2016</v>
      </c>
      <c r="D57" s="31">
        <v>75</v>
      </c>
      <c r="E57" s="32">
        <v>11150000</v>
      </c>
      <c r="F57" s="45">
        <f t="shared" si="0"/>
        <v>148666.66666666666</v>
      </c>
      <c r="G57" s="35" t="s">
        <v>0</v>
      </c>
      <c r="H57" s="26"/>
    </row>
    <row r="58" spans="1:8" s="150" customFormat="1" x14ac:dyDescent="0.25">
      <c r="A58" s="26"/>
      <c r="B58" s="29" t="s">
        <v>231</v>
      </c>
      <c r="C58" s="30">
        <v>2016</v>
      </c>
      <c r="D58" s="31">
        <v>30</v>
      </c>
      <c r="E58" s="32">
        <v>7210000</v>
      </c>
      <c r="F58" s="45">
        <f t="shared" si="0"/>
        <v>240333.33333333334</v>
      </c>
      <c r="G58" s="35" t="s">
        <v>0</v>
      </c>
      <c r="H58" s="26"/>
    </row>
    <row r="59" spans="1:8" s="150" customFormat="1" x14ac:dyDescent="0.25">
      <c r="A59" s="26"/>
      <c r="B59" s="29" t="s">
        <v>218</v>
      </c>
      <c r="C59" s="30">
        <v>2016</v>
      </c>
      <c r="D59" s="31">
        <v>50</v>
      </c>
      <c r="E59" s="32">
        <v>3550000</v>
      </c>
      <c r="F59" s="45">
        <f t="shared" si="0"/>
        <v>71000</v>
      </c>
      <c r="G59" s="35" t="s">
        <v>0</v>
      </c>
      <c r="H59" s="26"/>
    </row>
    <row r="60" spans="1:8" s="150" customFormat="1" x14ac:dyDescent="0.25">
      <c r="A60" s="26"/>
      <c r="B60" s="29" t="s">
        <v>219</v>
      </c>
      <c r="C60" s="30">
        <v>2016</v>
      </c>
      <c r="D60" s="31">
        <v>20</v>
      </c>
      <c r="E60" s="32">
        <v>2465000</v>
      </c>
      <c r="F60" s="45">
        <f t="shared" si="0"/>
        <v>123250</v>
      </c>
      <c r="G60" s="35" t="s">
        <v>0</v>
      </c>
      <c r="H60" s="26"/>
    </row>
    <row r="61" spans="1:8" s="150" customFormat="1" x14ac:dyDescent="0.25">
      <c r="A61" s="26"/>
      <c r="B61" s="29" t="s">
        <v>220</v>
      </c>
      <c r="C61" s="30">
        <v>2016</v>
      </c>
      <c r="D61" s="31">
        <v>10</v>
      </c>
      <c r="E61" s="32">
        <v>745000</v>
      </c>
      <c r="F61" s="45">
        <f t="shared" si="0"/>
        <v>74500</v>
      </c>
      <c r="G61" s="35" t="s">
        <v>0</v>
      </c>
      <c r="H61" s="26"/>
    </row>
    <row r="62" spans="1:8" s="150" customFormat="1" x14ac:dyDescent="0.25">
      <c r="A62" s="26"/>
      <c r="B62" s="29" t="s">
        <v>216</v>
      </c>
      <c r="C62" s="30">
        <v>2016</v>
      </c>
      <c r="D62" s="31">
        <v>20</v>
      </c>
      <c r="E62" s="32">
        <v>550000</v>
      </c>
      <c r="F62" s="45">
        <f t="shared" si="0"/>
        <v>27500</v>
      </c>
      <c r="G62" s="35" t="s">
        <v>0</v>
      </c>
      <c r="H62" s="26"/>
    </row>
    <row r="63" spans="1:8" s="150" customFormat="1" x14ac:dyDescent="0.25">
      <c r="A63" s="26"/>
      <c r="B63" s="29" t="s">
        <v>217</v>
      </c>
      <c r="C63" s="30">
        <v>2016</v>
      </c>
      <c r="D63" s="31">
        <v>10</v>
      </c>
      <c r="E63" s="32">
        <v>220000</v>
      </c>
      <c r="F63" s="45">
        <f t="shared" si="0"/>
        <v>22000</v>
      </c>
      <c r="G63" s="35" t="s">
        <v>0</v>
      </c>
      <c r="H63" s="26"/>
    </row>
    <row r="64" spans="1:8" s="150" customFormat="1" x14ac:dyDescent="0.25">
      <c r="A64" s="26"/>
      <c r="B64" s="29" t="s">
        <v>256</v>
      </c>
      <c r="C64" s="30">
        <v>2016</v>
      </c>
      <c r="D64" s="31">
        <v>20</v>
      </c>
      <c r="E64" s="32">
        <v>220000</v>
      </c>
      <c r="F64" s="45">
        <f t="shared" si="0"/>
        <v>11000</v>
      </c>
      <c r="G64" s="35" t="s">
        <v>0</v>
      </c>
      <c r="H64" s="26"/>
    </row>
    <row r="65" spans="1:8" s="150" customFormat="1" x14ac:dyDescent="0.25">
      <c r="A65" s="26"/>
      <c r="B65" s="29" t="s">
        <v>253</v>
      </c>
      <c r="C65" s="30">
        <v>2016</v>
      </c>
      <c r="D65" s="31">
        <v>75</v>
      </c>
      <c r="E65" s="32">
        <v>550000</v>
      </c>
      <c r="F65" s="45">
        <f t="shared" si="0"/>
        <v>7333.333333333333</v>
      </c>
      <c r="G65" s="35" t="s">
        <v>0</v>
      </c>
      <c r="H65" s="26"/>
    </row>
    <row r="66" spans="1:8" s="150" customFormat="1" x14ac:dyDescent="0.25">
      <c r="A66" s="26"/>
      <c r="B66" s="29" t="s">
        <v>254</v>
      </c>
      <c r="C66" s="30">
        <v>2016</v>
      </c>
      <c r="D66" s="31">
        <v>75</v>
      </c>
      <c r="E66" s="32">
        <v>550000</v>
      </c>
      <c r="F66" s="45">
        <f t="shared" si="0"/>
        <v>7333.333333333333</v>
      </c>
      <c r="G66" s="35" t="s">
        <v>0</v>
      </c>
      <c r="H66" s="26"/>
    </row>
    <row r="67" spans="1:8" s="150" customFormat="1" x14ac:dyDescent="0.25">
      <c r="A67" s="26"/>
      <c r="B67" s="29" t="s">
        <v>255</v>
      </c>
      <c r="C67" s="30">
        <v>2016</v>
      </c>
      <c r="D67" s="31">
        <v>50</v>
      </c>
      <c r="E67" s="32">
        <v>2050000</v>
      </c>
      <c r="F67" s="45">
        <f t="shared" si="0"/>
        <v>41000</v>
      </c>
      <c r="G67" s="35" t="s">
        <v>0</v>
      </c>
      <c r="H67" s="26"/>
    </row>
    <row r="68" spans="1:8" s="150" customFormat="1" x14ac:dyDescent="0.25">
      <c r="A68" s="26"/>
      <c r="B68" s="29" t="s">
        <v>200</v>
      </c>
      <c r="C68" s="30">
        <v>2016</v>
      </c>
      <c r="D68" s="31">
        <v>5</v>
      </c>
      <c r="E68" s="32">
        <v>635000</v>
      </c>
      <c r="F68" s="45">
        <f t="shared" si="0"/>
        <v>127000</v>
      </c>
      <c r="G68" s="35" t="s">
        <v>0</v>
      </c>
      <c r="H68" s="26"/>
    </row>
    <row r="69" spans="1:8" s="150" customFormat="1" x14ac:dyDescent="0.25">
      <c r="A69" s="26"/>
      <c r="B69" s="109" t="s">
        <v>73</v>
      </c>
      <c r="C69" s="167"/>
      <c r="D69" s="168"/>
      <c r="E69" s="169"/>
      <c r="F69" s="46">
        <f>SUMIF(C8:C68,"2015",F8:F68)</f>
        <v>1927066.6666666667</v>
      </c>
      <c r="G69" s="47" t="s">
        <v>0</v>
      </c>
      <c r="H69" s="26"/>
    </row>
    <row r="70" spans="1:8" s="150" customFormat="1" x14ac:dyDescent="0.25">
      <c r="A70" s="26"/>
      <c r="B70" s="107" t="s">
        <v>137</v>
      </c>
      <c r="C70" s="170"/>
      <c r="D70" s="171"/>
      <c r="E70" s="172"/>
      <c r="F70" s="46">
        <f>SUMIF(C8:C68,"2016",F8:F68)</f>
        <v>2509150</v>
      </c>
      <c r="G70" s="47" t="s">
        <v>0</v>
      </c>
      <c r="H70" s="26"/>
    </row>
    <row r="71" spans="1:8" s="150" customFormat="1" x14ac:dyDescent="0.25">
      <c r="A71" s="26"/>
      <c r="B71" s="50" t="s">
        <v>36</v>
      </c>
      <c r="C71" s="173"/>
      <c r="D71" s="174"/>
      <c r="E71" s="174"/>
      <c r="F71" s="48">
        <f>F69+F70</f>
        <v>4436216.666666667</v>
      </c>
      <c r="G71" s="49" t="s">
        <v>0</v>
      </c>
      <c r="H71" s="26"/>
    </row>
    <row r="72" spans="1:8" s="150" customFormat="1" x14ac:dyDescent="0.25">
      <c r="A72" s="26"/>
      <c r="B72" s="26"/>
      <c r="C72" s="166"/>
      <c r="D72" s="26"/>
      <c r="E72" s="26"/>
      <c r="F72" s="26"/>
      <c r="G72" s="26"/>
      <c r="H72" s="26"/>
    </row>
    <row r="73" spans="1:8" s="150" customFormat="1" x14ac:dyDescent="0.25">
      <c r="A73" s="26"/>
      <c r="B73" s="26"/>
      <c r="C73" s="166"/>
      <c r="D73" s="26"/>
      <c r="E73" s="26"/>
      <c r="F73" s="26"/>
      <c r="G73" s="26"/>
      <c r="H73" s="26"/>
    </row>
    <row r="74" spans="1:8" s="150" customFormat="1" x14ac:dyDescent="0.25">
      <c r="A74" s="26"/>
      <c r="B74" s="26"/>
      <c r="C74" s="166"/>
      <c r="D74" s="26"/>
      <c r="E74" s="26"/>
      <c r="F74" s="175"/>
      <c r="G74" s="175"/>
      <c r="H74" s="26"/>
    </row>
    <row r="75" spans="1:8" s="150" customFormat="1" hidden="1" x14ac:dyDescent="0.25">
      <c r="C75" s="176"/>
    </row>
    <row r="76" spans="1:8" s="150" customFormat="1" hidden="1" x14ac:dyDescent="0.25">
      <c r="C76" s="176"/>
    </row>
    <row r="77" spans="1:8" s="150" customFormat="1" hidden="1" x14ac:dyDescent="0.25">
      <c r="C77" s="176"/>
    </row>
    <row r="78" spans="1:8" s="150" customFormat="1" hidden="1" x14ac:dyDescent="0.25">
      <c r="C78" s="176"/>
    </row>
    <row r="79" spans="1:8" s="150" customFormat="1" hidden="1" x14ac:dyDescent="0.25">
      <c r="C79" s="176"/>
    </row>
    <row r="80" spans="1:8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t="12" hidden="1" customHeight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s="150" customFormat="1" hidden="1" x14ac:dyDescent="0.25">
      <c r="C124" s="176"/>
    </row>
    <row r="125" spans="3:3" s="150" customFormat="1" hidden="1" x14ac:dyDescent="0.25">
      <c r="C125" s="176"/>
    </row>
    <row r="126" spans="3:3" s="150" customFormat="1" hidden="1" x14ac:dyDescent="0.25">
      <c r="C126" s="176"/>
    </row>
    <row r="127" spans="3:3" s="150" customFormat="1" hidden="1" x14ac:dyDescent="0.25">
      <c r="C127" s="176"/>
    </row>
    <row r="128" spans="3:3" s="150" customFormat="1" hidden="1" x14ac:dyDescent="0.25">
      <c r="C128" s="176"/>
    </row>
    <row r="129" spans="3:3" s="150" customFormat="1" hidden="1" x14ac:dyDescent="0.25">
      <c r="C129" s="176"/>
    </row>
    <row r="130" spans="3:3" s="150" customFormat="1" hidden="1" x14ac:dyDescent="0.25">
      <c r="C130" s="176"/>
    </row>
    <row r="131" spans="3:3" s="150" customFormat="1" hidden="1" x14ac:dyDescent="0.25">
      <c r="C131" s="176"/>
    </row>
    <row r="132" spans="3:3" s="150" customFormat="1" hidden="1" x14ac:dyDescent="0.25">
      <c r="C132" s="176"/>
    </row>
    <row r="133" spans="3:3" s="150" customFormat="1" hidden="1" x14ac:dyDescent="0.25">
      <c r="C133" s="176"/>
    </row>
    <row r="134" spans="3:3" s="150" customFormat="1" hidden="1" x14ac:dyDescent="0.25">
      <c r="C134" s="176"/>
    </row>
    <row r="135" spans="3:3" s="150" customFormat="1" hidden="1" x14ac:dyDescent="0.25">
      <c r="C135" s="176"/>
    </row>
    <row r="136" spans="3:3" s="150" customFormat="1" hidden="1" x14ac:dyDescent="0.25">
      <c r="C136" s="176"/>
    </row>
    <row r="137" spans="3:3" s="150" customFormat="1" hidden="1" x14ac:dyDescent="0.25">
      <c r="C137" s="176"/>
    </row>
    <row r="138" spans="3:3" s="150" customFormat="1" hidden="1" x14ac:dyDescent="0.25">
      <c r="C138" s="176"/>
    </row>
    <row r="139" spans="3:3" s="150" customFormat="1" hidden="1" x14ac:dyDescent="0.25">
      <c r="C139" s="176"/>
    </row>
    <row r="140" spans="3:3" s="150" customFormat="1" hidden="1" x14ac:dyDescent="0.25">
      <c r="C140" s="176"/>
    </row>
    <row r="141" spans="3:3" s="150" customFormat="1" hidden="1" x14ac:dyDescent="0.25">
      <c r="C141" s="176"/>
    </row>
    <row r="142" spans="3:3" s="150" customFormat="1" hidden="1" x14ac:dyDescent="0.25">
      <c r="C142" s="176"/>
    </row>
    <row r="143" spans="3:3" s="150" customFormat="1" hidden="1" x14ac:dyDescent="0.25">
      <c r="C143" s="176"/>
    </row>
    <row r="144" spans="3:3" s="150" customFormat="1" hidden="1" x14ac:dyDescent="0.25">
      <c r="C144" s="176"/>
    </row>
    <row r="145" spans="3:3" s="150" customFormat="1" hidden="1" x14ac:dyDescent="0.25">
      <c r="C145" s="176"/>
    </row>
    <row r="146" spans="3:3" s="150" customFormat="1" hidden="1" x14ac:dyDescent="0.25">
      <c r="C146" s="176"/>
    </row>
    <row r="147" spans="3:3" s="150" customFormat="1" hidden="1" x14ac:dyDescent="0.25">
      <c r="C147" s="176"/>
    </row>
    <row r="148" spans="3:3" s="150" customFormat="1" hidden="1" x14ac:dyDescent="0.25">
      <c r="C148" s="176"/>
    </row>
    <row r="149" spans="3:3" s="150" customFormat="1" hidden="1" x14ac:dyDescent="0.25">
      <c r="C149" s="176"/>
    </row>
    <row r="150" spans="3:3" s="150" customFormat="1" hidden="1" x14ac:dyDescent="0.25">
      <c r="C150" s="176"/>
    </row>
    <row r="151" spans="3:3" s="150" customFormat="1" hidden="1" x14ac:dyDescent="0.25">
      <c r="C151" s="176"/>
    </row>
    <row r="152" spans="3:3" s="150" customFormat="1" hidden="1" x14ac:dyDescent="0.25">
      <c r="C152" s="176"/>
    </row>
    <row r="153" spans="3:3" s="150" customFormat="1" hidden="1" x14ac:dyDescent="0.25">
      <c r="C153" s="176"/>
    </row>
    <row r="154" spans="3:3" s="150" customFormat="1" hidden="1" x14ac:dyDescent="0.25">
      <c r="C154" s="176"/>
    </row>
    <row r="155" spans="3:3" s="150" customFormat="1" hidden="1" x14ac:dyDescent="0.25">
      <c r="C155" s="176"/>
    </row>
    <row r="156" spans="3:3" s="150" customFormat="1" hidden="1" x14ac:dyDescent="0.25">
      <c r="C156" s="176"/>
    </row>
    <row r="157" spans="3:3" s="150" customFormat="1" hidden="1" x14ac:dyDescent="0.25">
      <c r="C157" s="176"/>
    </row>
    <row r="158" spans="3:3" s="150" customFormat="1" hidden="1" x14ac:dyDescent="0.25">
      <c r="C158" s="176"/>
    </row>
    <row r="159" spans="3:3" s="150" customFormat="1" hidden="1" x14ac:dyDescent="0.25">
      <c r="C159" s="176"/>
    </row>
    <row r="160" spans="3:3" s="150" customFormat="1" hidden="1" x14ac:dyDescent="0.25">
      <c r="C160" s="176"/>
    </row>
    <row r="161" spans="3:3" s="150" customFormat="1" hidden="1" x14ac:dyDescent="0.25">
      <c r="C161" s="176"/>
    </row>
    <row r="162" spans="3:3" s="150" customFormat="1" hidden="1" x14ac:dyDescent="0.25">
      <c r="C162" s="176"/>
    </row>
    <row r="163" spans="3:3" s="150" customFormat="1" hidden="1" x14ac:dyDescent="0.25">
      <c r="C163" s="176"/>
    </row>
    <row r="164" spans="3:3" s="150" customFormat="1" hidden="1" x14ac:dyDescent="0.25">
      <c r="C164" s="176"/>
    </row>
    <row r="165" spans="3:3" s="150" customFormat="1" hidden="1" x14ac:dyDescent="0.25">
      <c r="C165" s="176"/>
    </row>
    <row r="166" spans="3:3" s="150" customFormat="1" hidden="1" x14ac:dyDescent="0.25">
      <c r="C166" s="176"/>
    </row>
    <row r="167" spans="3:3" s="150" customFormat="1" hidden="1" x14ac:dyDescent="0.25">
      <c r="C167" s="176"/>
    </row>
    <row r="168" spans="3:3" s="150" customFormat="1" hidden="1" x14ac:dyDescent="0.25">
      <c r="C168" s="176"/>
    </row>
    <row r="169" spans="3:3" s="150" customFormat="1" hidden="1" x14ac:dyDescent="0.25">
      <c r="C169" s="176"/>
    </row>
    <row r="170" spans="3:3" s="150" customFormat="1" hidden="1" x14ac:dyDescent="0.25">
      <c r="C170" s="176"/>
    </row>
    <row r="171" spans="3:3" x14ac:dyDescent="0.25"/>
    <row r="172" spans="3:3" x14ac:dyDescent="0.25"/>
    <row r="173" spans="3:3" x14ac:dyDescent="0.25"/>
    <row r="174" spans="3:3" x14ac:dyDescent="0.25"/>
    <row r="175" spans="3:3" x14ac:dyDescent="0.25"/>
    <row r="176" spans="3:3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Holbæk Spildevand AS</v>
      </c>
      <c r="B1" s="56"/>
      <c r="C1" s="56"/>
      <c r="D1" s="178"/>
      <c r="E1" s="56"/>
    </row>
    <row r="2" spans="1:5" x14ac:dyDescent="0.25">
      <c r="A2" s="222" t="str">
        <f>'1. Forside'!A2</f>
        <v>S047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6" t="s">
        <v>126</v>
      </c>
      <c r="C4" s="266"/>
      <c r="D4" s="266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33140</v>
      </c>
      <c r="D7" s="182" t="s">
        <v>0</v>
      </c>
      <c r="E7" s="56"/>
    </row>
    <row r="8" spans="1:5" x14ac:dyDescent="0.25">
      <c r="A8" s="56"/>
      <c r="B8" s="207" t="s">
        <v>257</v>
      </c>
      <c r="C8" s="51">
        <v>270000</v>
      </c>
      <c r="D8" s="182" t="s">
        <v>0</v>
      </c>
      <c r="E8" s="56"/>
    </row>
    <row r="9" spans="1:5" x14ac:dyDescent="0.25">
      <c r="A9" s="56"/>
      <c r="B9" s="207" t="s">
        <v>258</v>
      </c>
      <c r="C9" s="51">
        <v>1160000</v>
      </c>
      <c r="D9" s="182" t="s">
        <v>0</v>
      </c>
      <c r="E9" s="56"/>
    </row>
    <row r="10" spans="1:5" x14ac:dyDescent="0.25">
      <c r="A10" s="56"/>
      <c r="B10" s="54" t="s">
        <v>35</v>
      </c>
      <c r="C10" s="55">
        <f>SUM(C7:C9)</f>
        <v>1463140</v>
      </c>
      <c r="D10" s="54" t="s">
        <v>0</v>
      </c>
      <c r="E10" s="56"/>
    </row>
    <row r="11" spans="1:5" x14ac:dyDescent="0.25">
      <c r="A11" s="56"/>
      <c r="B11" s="56"/>
      <c r="C11" s="56"/>
      <c r="D11" s="178"/>
      <c r="E11" s="56"/>
    </row>
    <row r="12" spans="1:5" x14ac:dyDescent="0.25">
      <c r="A12" s="56"/>
      <c r="B12" s="56"/>
      <c r="C12" s="56"/>
      <c r="D12" s="178"/>
      <c r="E12" s="56"/>
    </row>
    <row r="13" spans="1:5" ht="38.25" customHeight="1" x14ac:dyDescent="0.25">
      <c r="A13" s="56"/>
      <c r="B13" s="267" t="s">
        <v>148</v>
      </c>
      <c r="C13" s="268"/>
      <c r="D13" s="269"/>
      <c r="E13" s="56"/>
    </row>
    <row r="14" spans="1:5" x14ac:dyDescent="0.25">
      <c r="A14" s="56"/>
      <c r="B14" s="53" t="s">
        <v>71</v>
      </c>
      <c r="C14" s="51">
        <v>118000</v>
      </c>
      <c r="D14" s="182" t="s">
        <v>0</v>
      </c>
      <c r="E14" s="56"/>
    </row>
    <row r="15" spans="1:5" x14ac:dyDescent="0.25">
      <c r="A15" s="56"/>
      <c r="B15" s="53" t="s">
        <v>14</v>
      </c>
      <c r="C15" s="51">
        <v>22500</v>
      </c>
      <c r="D15" s="182" t="s">
        <v>0</v>
      </c>
      <c r="E15" s="56"/>
    </row>
    <row r="16" spans="1:5" x14ac:dyDescent="0.25">
      <c r="A16" s="56"/>
      <c r="B16" s="54" t="s">
        <v>35</v>
      </c>
      <c r="C16" s="55">
        <f>SUM(C14:C15)</f>
        <v>140500</v>
      </c>
      <c r="D16" s="54" t="s">
        <v>0</v>
      </c>
      <c r="E16" s="56"/>
    </row>
    <row r="17" spans="1:5" x14ac:dyDescent="0.25">
      <c r="A17" s="56"/>
      <c r="B17" s="56"/>
      <c r="C17" s="183"/>
      <c r="D17" s="184"/>
      <c r="E17" s="56"/>
    </row>
    <row r="18" spans="1:5" x14ac:dyDescent="0.25">
      <c r="A18" s="56"/>
      <c r="B18" s="56"/>
      <c r="C18" s="183"/>
      <c r="D18" s="184"/>
      <c r="E18" s="56"/>
    </row>
    <row r="19" spans="1:5" ht="42" customHeight="1" x14ac:dyDescent="0.25">
      <c r="A19" s="56"/>
      <c r="B19" s="270" t="s">
        <v>149</v>
      </c>
      <c r="C19" s="271"/>
      <c r="D19" s="272"/>
      <c r="E19" s="56"/>
    </row>
    <row r="20" spans="1:5" x14ac:dyDescent="0.25">
      <c r="A20" s="56"/>
      <c r="B20" s="108" t="s">
        <v>150</v>
      </c>
      <c r="C20" s="19">
        <v>3907873</v>
      </c>
      <c r="D20" s="58" t="s">
        <v>0</v>
      </c>
      <c r="E20" s="56"/>
    </row>
    <row r="21" spans="1:5" x14ac:dyDescent="0.25">
      <c r="A21" s="56"/>
      <c r="B21" s="108" t="s">
        <v>151</v>
      </c>
      <c r="C21" s="40">
        <v>1660656</v>
      </c>
      <c r="D21" s="58" t="s">
        <v>0</v>
      </c>
      <c r="E21" s="56"/>
    </row>
    <row r="22" spans="1:5" x14ac:dyDescent="0.25">
      <c r="A22" s="56"/>
      <c r="B22" s="28" t="s">
        <v>152</v>
      </c>
      <c r="C22" s="55">
        <f>C20-C21</f>
        <v>2247217</v>
      </c>
      <c r="D22" s="28" t="s">
        <v>0</v>
      </c>
      <c r="E22" s="56"/>
    </row>
    <row r="23" spans="1:5" x14ac:dyDescent="0.25">
      <c r="A23" s="56"/>
      <c r="B23" s="56"/>
      <c r="C23" s="56"/>
      <c r="D23" s="178"/>
      <c r="E23" s="56"/>
    </row>
    <row r="24" spans="1:5" x14ac:dyDescent="0.25">
      <c r="A24" s="56"/>
      <c r="B24" s="56"/>
      <c r="C24" s="56"/>
      <c r="D24" s="178"/>
      <c r="E24" s="56"/>
    </row>
    <row r="25" spans="1:5" x14ac:dyDescent="0.25">
      <c r="A25" s="56"/>
      <c r="B25" s="56"/>
      <c r="C25" s="56"/>
      <c r="D25" s="178"/>
      <c r="E25" s="56"/>
    </row>
    <row r="26" spans="1:5" hidden="1" x14ac:dyDescent="0.25"/>
    <row r="27" spans="1:5" hidden="1" x14ac:dyDescent="0.25"/>
    <row r="28" spans="1:5" hidden="1" x14ac:dyDescent="0.25"/>
    <row r="29" spans="1:5" hidden="1" x14ac:dyDescent="0.25">
      <c r="A29" s="186"/>
      <c r="B29" s="186"/>
      <c r="C29" s="186"/>
      <c r="D29" s="187"/>
      <c r="E29" s="186"/>
    </row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/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x14ac:dyDescent="0.25">
      <c r="A44" s="219"/>
      <c r="B44" s="219"/>
      <c r="C44" s="219"/>
      <c r="D44" s="220"/>
      <c r="E44" s="219"/>
    </row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hidden="1" x14ac:dyDescent="0.25"/>
    <row r="50" hidden="1" x14ac:dyDescent="0.25"/>
  </sheetData>
  <sheetProtection password="C6ED" sheet="1" objects="1" scenarios="1"/>
  <mergeCells count="3">
    <mergeCell ref="B4:D4"/>
    <mergeCell ref="B13:D13"/>
    <mergeCell ref="B19:D19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16</vt:i4>
      </vt:variant>
    </vt:vector>
  </HeadingPairs>
  <TitlesOfParts>
    <vt:vector size="16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  <vt:lpstr>Ark1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Maria Rossmann</cp:lastModifiedBy>
  <cp:lastPrinted>2015-05-08T11:51:55Z</cp:lastPrinted>
  <dcterms:created xsi:type="dcterms:W3CDTF">2014-01-17T08:54:17Z</dcterms:created>
  <dcterms:modified xsi:type="dcterms:W3CDTF">2015-09-25T10:08:50Z</dcterms:modified>
</cp:coreProperties>
</file>