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  <sheet name="Ark1" sheetId="20" r:id="rId16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E31" i="19" l="1"/>
  <c r="C36" i="19" l="1"/>
  <c r="E36" i="19" s="1"/>
  <c r="F29" i="7" l="1"/>
  <c r="C26" i="19" l="1"/>
  <c r="C17" i="19"/>
  <c r="A2" i="16" l="1"/>
  <c r="A2" i="15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C12" i="8"/>
  <c r="A2" i="8"/>
  <c r="A2" i="4"/>
  <c r="C14" i="16" l="1"/>
  <c r="C8" i="8" s="1"/>
  <c r="C9" i="9"/>
  <c r="C15" i="8" s="1"/>
  <c r="E29" i="19"/>
  <c r="C13" i="15"/>
  <c r="C15" i="15" s="1"/>
  <c r="C11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2" l="1"/>
  <c r="C11" i="12" s="1"/>
  <c r="C32" i="8" s="1"/>
  <c r="E32" i="8" s="1"/>
  <c r="C9" i="13" l="1"/>
  <c r="C26" i="8" s="1"/>
  <c r="F8" i="2" l="1"/>
  <c r="F8" i="7"/>
  <c r="F28" i="7" s="1"/>
  <c r="F31" i="2" l="1"/>
  <c r="C9" i="10" s="1"/>
  <c r="C15" i="11" l="1"/>
  <c r="C29" i="8" s="1"/>
  <c r="C15" i="13"/>
  <c r="C27" i="8" s="1"/>
  <c r="C14" i="4"/>
  <c r="C25" i="8" s="1"/>
  <c r="C23" i="3"/>
  <c r="C23" i="8" s="1"/>
  <c r="F30" i="7"/>
  <c r="C18" i="8" s="1"/>
  <c r="C17" i="3"/>
  <c r="C22" i="8" s="1"/>
  <c r="C11" i="3"/>
  <c r="C21" i="8" s="1"/>
  <c r="C8" i="4"/>
  <c r="C24" i="8" s="1"/>
  <c r="C10" i="10"/>
  <c r="C17" i="8" s="1"/>
  <c r="F33" i="2"/>
  <c r="C16" i="8" s="1"/>
  <c r="C19" i="8" l="1"/>
  <c r="E19" i="8" s="1"/>
  <c r="C30" i="8"/>
  <c r="E30" i="8" s="1"/>
  <c r="A1" i="8"/>
  <c r="C9" i="15" l="1"/>
  <c r="C10" i="8" s="1"/>
  <c r="C13" i="8" s="1"/>
  <c r="E13" i="8" s="1"/>
  <c r="E36" i="8" s="1"/>
  <c r="E38" i="8" s="1"/>
</calcChain>
</file>

<file path=xl/sharedStrings.xml><?xml version="1.0" encoding="utf-8"?>
<sst xmlns="http://schemas.openxmlformats.org/spreadsheetml/2006/main" count="524" uniqueCount="231">
  <si>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</si>
  <si>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</si>
  <si>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</si>
  <si>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</si>
  <si>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</si>
  <si>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</si>
  <si>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</si>
  <si>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</si>
  <si>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</si>
  <si>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</si>
  <si>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</si>
  <si>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</si>
  <si>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</si>
  <si>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</si>
  <si>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</si>
  <si>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</si>
  <si>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</si>
  <si>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</si>
  <si>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</si>
  <si>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</si>
  <si>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</si>
  <si>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</si>
  <si>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</si>
  <si>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</si>
  <si>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</si>
  <si>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</si>
  <si>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</si>
  <si>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</si>
  <si>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</si>
  <si>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</si>
  <si>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</si>
  <si>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</si>
  <si>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</si>
  <si>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</si>
  <si>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</si>
  <si>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</si>
  <si>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</si>
  <si>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</si>
  <si>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</si>
  <si>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</si>
  <si>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</si>
  <si>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</si>
  <si>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</si>
  <si>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</si>
  <si>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</si>
  <si>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</si>
  <si>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</si>
  <si>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</si>
  <si>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</si>
  <si>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</si>
  <si>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</si>
  <si>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</si>
  <si>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</si>
  <si>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</si>
  <si>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</si>
  <si>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</si>
  <si>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</si>
  <si>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</si>
  <si>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</si>
  <si>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</si>
  <si>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</si>
  <si>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</si>
  <si>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</si>
  <si>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</si>
  <si>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</si>
  <si>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</si>
  <si>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</si>
  <si>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</si>
  <si>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</si>
  <si>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</si>
  <si>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</si>
  <si>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</si>
  <si>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</si>
  <si>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</si>
  <si>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</si>
  <si>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</si>
  <si>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</si>
  <si>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</si>
  <si>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</si>
  <si>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</si>
  <si>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</si>
  <si>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</si>
  <si>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</si>
  <si>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</si>
  <si>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</si>
  <si>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</si>
  <si>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</si>
  <si>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</si>
  <si>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</si>
  <si>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</si>
  <si>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</si>
  <si>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</si>
  <si>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</si>
  <si>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</si>
  <si>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</si>
  <si>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</si>
  <si>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</si>
  <si>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</si>
  <si>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</si>
  <si>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</si>
  <si>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</si>
  <si>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</si>
  <si>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</si>
  <si>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</si>
  <si>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</si>
  <si>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</si>
  <si>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</si>
  <si>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</si>
  <si>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</si>
  <si>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</si>
  <si>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</si>
  <si>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</si>
  <si>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</si>
  <si>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</si>
  <si>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</si>
  <si>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</si>
  <si>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</si>
  <si>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</si>
  <si>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</si>
  <si>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</si>
  <si>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</si>
  <si>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</si>
  <si>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</si>
  <si>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</si>
  <si>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</si>
  <si>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</si>
  <si>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</si>
  <si>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</si>
  <si>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</si>
  <si>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</si>
  <si>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</si>
  <si>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</si>
  <si>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</si>
  <si>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</si>
  <si>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</si>
  <si>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</si>
  <si>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</si>
  <si>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</si>
  <si>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</si>
  <si>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</si>
  <si>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</si>
  <si>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</si>
  <si>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</si>
  <si>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</si>
  <si>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</si>
  <si>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</si>
  <si>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</si>
  <si>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</si>
  <si>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</si>
  <si>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</si>
  <si>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</si>
  <si>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</si>
  <si>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</si>
  <si>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</si>
  <si>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</si>
  <si>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</si>
  <si>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</si>
  <si>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</si>
  <si>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</si>
  <si>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</si>
  <si>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</si>
  <si>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</si>
  <si>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</si>
  <si>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</si>
  <si>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</si>
  <si>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</si>
  <si>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</si>
  <si>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</si>
  <si>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</si>
  <si>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</si>
  <si>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</si>
  <si>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</si>
  <si>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</si>
  <si>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</si>
  <si>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</si>
  <si>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</si>
  <si>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</si>
  <si>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</si>
  <si>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</si>
  <si>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</si>
  <si>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</si>
  <si>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</si>
  <si>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</si>
  <si>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</si>
  <si>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</si>
  <si>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</si>
  <si>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</si>
  <si>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</si>
  <si>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Administrationbygninger</t>
  </si>
  <si>
    <t>Arbejdsplads</t>
  </si>
  <si>
    <t>Beluftningstanke, Mek/EL</t>
  </si>
  <si>
    <t>Brønde</t>
  </si>
  <si>
    <t xml:space="preserve">Kælder (&lt; 7 m2) </t>
  </si>
  <si>
    <t>Køretøjer, entreprenørmaskiner</t>
  </si>
  <si>
    <t>Køretøjer, små lastvogne (&lt; 3.500 kg.)</t>
  </si>
  <si>
    <t>Ledningsnet &gt; Ø 1600 mm (rørbassiner og transportledninger)</t>
  </si>
  <si>
    <t>Mindre renseanlæg &lt; 5.000 PE uden mulighed for opdeling</t>
  </si>
  <si>
    <t>Pumpeinstallation Miljøklasse A (100-300 l/s) - Mek/EL</t>
  </si>
  <si>
    <t>Pumpestationer i brønde (&lt; 6,25 m2), Mek/EL</t>
  </si>
  <si>
    <t>Forklaring, Konstruktioner</t>
  </si>
  <si>
    <t>Rådnetanke, slam, Mek/EL</t>
  </si>
  <si>
    <t>Sand- og fedtfang, Mek/EL</t>
  </si>
  <si>
    <t>Slamsugere</t>
  </si>
  <si>
    <t>Stik</t>
  </si>
  <si>
    <t>Strømpeforing ≤ Ø 200 mm</t>
  </si>
  <si>
    <t>Tryksatte minipumpestationer (husstandssystemer)</t>
  </si>
  <si>
    <t>Værksteder, garager</t>
  </si>
  <si>
    <t xml:space="preserve">Ø 200 mm &lt; Ledningsnet ≤ Ø 500 mm </t>
  </si>
  <si>
    <t>Rådnetanke, slam, SRO</t>
  </si>
  <si>
    <t>2014</t>
  </si>
  <si>
    <t>75</t>
  </si>
  <si>
    <t>5</t>
  </si>
  <si>
    <t>20</t>
  </si>
  <si>
    <t>10</t>
  </si>
  <si>
    <t>40</t>
  </si>
  <si>
    <t>60</t>
  </si>
  <si>
    <t>25</t>
  </si>
  <si>
    <t>50</t>
  </si>
  <si>
    <t>30</t>
  </si>
  <si>
    <t>IT mv</t>
  </si>
  <si>
    <t>Sikring, mindre avanceret (hegne, porte), Mek/EL</t>
  </si>
  <si>
    <t>Tjenestemandspensioner</t>
  </si>
  <si>
    <t>Ejendomsskatter</t>
  </si>
  <si>
    <t>Spildevandsafgift</t>
  </si>
  <si>
    <t>Jordbassin Klasse B</t>
  </si>
  <si>
    <t>2015</t>
  </si>
  <si>
    <t>Køretøjer, store lastvogne (&gt; 3.500 kg.)</t>
  </si>
  <si>
    <t>2016</t>
  </si>
  <si>
    <t>Horsens Vand AS</t>
  </si>
  <si>
    <t>S048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</si>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</sst>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228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229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9" t="s">
        <v>58</v>
      </c>
      <c r="E8" s="229"/>
      <c r="F8" s="229"/>
      <c r="G8" s="123"/>
      <c r="H8" s="123"/>
      <c r="I8" s="123"/>
    </row>
    <row r="9" spans="1:9" x14ac:dyDescent="0.25">
      <c r="A9" s="121"/>
      <c r="B9" s="121"/>
      <c r="C9" s="121"/>
      <c r="D9" s="240" t="s">
        <v>107</v>
      </c>
      <c r="E9" s="240"/>
      <c r="F9" s="240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0" t="s">
        <v>59</v>
      </c>
      <c r="E13" s="230"/>
      <c r="F13" s="230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1" t="s">
        <v>60</v>
      </c>
      <c r="E16" s="232"/>
      <c r="F16" s="233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4" t="s">
        <v>2</v>
      </c>
      <c r="E17" s="235"/>
      <c r="F17" s="236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4" t="s">
        <v>132</v>
      </c>
      <c r="E18" s="235"/>
      <c r="F18" s="236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37" t="s">
        <v>44</v>
      </c>
      <c r="E19" s="238"/>
      <c r="F19" s="239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37" t="s">
        <v>61</v>
      </c>
      <c r="E20" s="238"/>
      <c r="F20" s="239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37" t="s">
        <v>88</v>
      </c>
      <c r="E21" s="238"/>
      <c r="F21" s="239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37" t="s">
        <v>62</v>
      </c>
      <c r="E22" s="238"/>
      <c r="F22" s="239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9" t="s">
        <v>42</v>
      </c>
      <c r="E23" s="260"/>
      <c r="F23" s="261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6" t="s">
        <v>63</v>
      </c>
      <c r="E24" s="257"/>
      <c r="F24" s="258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3" t="s">
        <v>64</v>
      </c>
      <c r="E25" s="254"/>
      <c r="F25" s="255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0" t="s">
        <v>43</v>
      </c>
      <c r="E26" s="251"/>
      <c r="F26" s="252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7" t="s">
        <v>65</v>
      </c>
      <c r="E27" s="248"/>
      <c r="F27" s="249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41" t="s">
        <v>142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44" t="s">
        <v>143</v>
      </c>
      <c r="E29" s="245"/>
      <c r="F29" s="246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Horsens Vand AS</v>
      </c>
      <c r="B1" s="56"/>
      <c r="C1" s="56"/>
      <c r="D1" s="56"/>
      <c r="E1" s="56"/>
    </row>
    <row r="2" spans="1:5" x14ac:dyDescent="0.25">
      <c r="A2" s="222" t="str">
        <f>'1. Forside'!A2</f>
        <v>S048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/>
      <c r="C7" s="51">
        <v>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Horsens Vand AS</v>
      </c>
      <c r="B1" s="26"/>
      <c r="C1" s="26"/>
      <c r="D1" s="26"/>
      <c r="E1" s="26"/>
    </row>
    <row r="2" spans="1:5" x14ac:dyDescent="0.25">
      <c r="A2" s="223" t="str">
        <f>'1. Forside'!A2</f>
        <v>S048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>
        <v>0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Horsens Vand AS</v>
      </c>
      <c r="B1" s="26"/>
      <c r="C1" s="26"/>
      <c r="D1" s="26"/>
      <c r="E1" s="26"/>
    </row>
    <row r="2" spans="1:5" x14ac:dyDescent="0.25">
      <c r="A2" s="223" t="str">
        <f>'1. Forside'!A2</f>
        <v>S048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1967711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597820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1369891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876258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1200000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-323742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Horsens Vand AS</v>
      </c>
      <c r="B1" s="26"/>
      <c r="C1" s="26"/>
      <c r="D1" s="26"/>
      <c r="E1" s="26"/>
    </row>
    <row r="2" spans="1:5" x14ac:dyDescent="0.25">
      <c r="A2" s="223" t="str">
        <f>'1. Forside'!A2</f>
        <v>S048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-61782239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-29752116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-32030123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-6406024.5999999996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Horsens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S048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182440267.92596054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73687289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6340845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-2818672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3783619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80993081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11138799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11138799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-6767852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-1097071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-59071314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-66936237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25195643</v>
      </c>
      <c r="D27" s="79" t="s">
        <v>0</v>
      </c>
      <c r="E27" s="10">
        <f>IF(C27&lt;0,0,-C27)</f>
        <v>-25195643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30441200.925960541</v>
      </c>
      <c r="D31" s="79" t="s">
        <v>0</v>
      </c>
      <c r="E31" s="10">
        <f>-C31</f>
        <v>-30441200.925960541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126803424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126803424</v>
      </c>
      <c r="D36" s="79" t="s">
        <v>0</v>
      </c>
      <c r="E36" s="10">
        <f>-C36</f>
        <v>-126803424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0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Horsens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S048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4915034</v>
      </c>
      <c r="D7" s="224" t="s">
        <v>0</v>
      </c>
      <c r="E7" s="225">
        <v>13722448</v>
      </c>
      <c r="F7" s="224" t="s">
        <v>0</v>
      </c>
      <c r="G7" s="225">
        <v>10393337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6861224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4915034</v>
      </c>
      <c r="D11" s="228" t="s">
        <v>0</v>
      </c>
      <c r="E11" s="55">
        <f>C11+E7-E8-E9</f>
        <v>11776258</v>
      </c>
      <c r="F11" s="228" t="s">
        <v>0</v>
      </c>
      <c r="G11" s="55">
        <f>E11+G7-G8-G9</f>
        <v>22169595</v>
      </c>
      <c r="H11" s="228" t="s">
        <v>0</v>
      </c>
      <c r="I11" s="55">
        <f>G11+I7-I8-I9</f>
        <v>22169595</v>
      </c>
      <c r="J11" s="228" t="s">
        <v>0</v>
      </c>
      <c r="K11" s="55">
        <f>K7-K8-K9+K10+I11</f>
        <v>22169595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sheetProtection password="C6ED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Horsens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S048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61761850.02599851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-234695.03009879435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-1664482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59862672.995899715</v>
      </c>
      <c r="D13" s="79" t="s">
        <v>0</v>
      </c>
      <c r="E13" s="6">
        <f>C13</f>
        <v>59862672.995899715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72469246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230</v>
      </c>
      <c r="C16" s="14">
        <f>'6. Gennemførte investeringer'!F33</f>
        <v>11159874.558333334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6751060.336666666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investeringer'!F30</f>
        <v>4242446.2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94622627.095000014</v>
      </c>
      <c r="D19" s="79" t="s">
        <v>0</v>
      </c>
      <c r="E19" s="8">
        <f>C19</f>
        <v>94622627.095000014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omkostninger'!C11</f>
        <v>3556500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omkostninger'!C17</f>
        <v>175500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omkostninger'!C23</f>
        <v>675116.66000000015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1369891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-323742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5453265.6600000001</v>
      </c>
      <c r="D30" s="79" t="s">
        <v>0</v>
      </c>
      <c r="E30" s="6">
        <f>C30</f>
        <v>5453265.6600000001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-6406024.5999999996</v>
      </c>
      <c r="D32" s="79" t="s">
        <v>0</v>
      </c>
      <c r="E32" s="10">
        <f>C32</f>
        <v>-6406024.5999999996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0</v>
      </c>
      <c r="D34" s="79" t="s">
        <v>0</v>
      </c>
      <c r="E34" s="12">
        <f>C34</f>
        <v>0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153532541.15089974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4550739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33.737936003558922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Horsens 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S048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61761850.02599851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61761850.02599851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61761850.02599851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-234695.03009879435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Horsens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S048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46605492.029618472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61527154.995899715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61761850.02599851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6657927.4328026399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1664482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Horsens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S048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3187578625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72469246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72469246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27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Horsens 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S048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209</v>
      </c>
      <c r="D8" s="31" t="s">
        <v>210</v>
      </c>
      <c r="E8" s="32">
        <v>23466688</v>
      </c>
      <c r="F8" s="34">
        <f t="shared" ref="F8" si="0">E8/D8</f>
        <v>312889.17333333334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209</v>
      </c>
      <c r="D9" s="31" t="s">
        <v>211</v>
      </c>
      <c r="E9" s="32">
        <v>1338429</v>
      </c>
      <c r="F9" s="34">
        <f t="shared" ref="F9:F30" si="1">E9/D9</f>
        <v>267685.8</v>
      </c>
      <c r="G9" s="35" t="s">
        <v>0</v>
      </c>
      <c r="H9" s="26"/>
    </row>
    <row r="10" spans="1:8" s="150" customFormat="1" x14ac:dyDescent="0.25">
      <c r="A10" s="26"/>
      <c r="B10" s="29" t="s">
        <v>190</v>
      </c>
      <c r="C10" s="30" t="s">
        <v>209</v>
      </c>
      <c r="D10" s="31" t="s">
        <v>212</v>
      </c>
      <c r="E10" s="32">
        <v>145782</v>
      </c>
      <c r="F10" s="34">
        <f t="shared" si="1"/>
        <v>7289.1</v>
      </c>
      <c r="G10" s="35" t="s">
        <v>0</v>
      </c>
      <c r="H10" s="26"/>
    </row>
    <row r="11" spans="1:8" s="150" customFormat="1" x14ac:dyDescent="0.25">
      <c r="A11" s="26"/>
      <c r="B11" s="29" t="s">
        <v>191</v>
      </c>
      <c r="C11" s="30" t="s">
        <v>209</v>
      </c>
      <c r="D11" s="31" t="s">
        <v>210</v>
      </c>
      <c r="E11" s="32">
        <v>984460</v>
      </c>
      <c r="F11" s="34">
        <f t="shared" si="1"/>
        <v>13126.133333333333</v>
      </c>
      <c r="G11" s="35" t="s">
        <v>0</v>
      </c>
      <c r="H11" s="26"/>
    </row>
    <row r="12" spans="1:8" s="150" customFormat="1" x14ac:dyDescent="0.25">
      <c r="A12" s="26"/>
      <c r="B12" s="29" t="s">
        <v>219</v>
      </c>
      <c r="C12" s="30" t="s">
        <v>209</v>
      </c>
      <c r="D12" s="31">
        <v>5</v>
      </c>
      <c r="E12" s="32">
        <v>637210</v>
      </c>
      <c r="F12" s="34">
        <f t="shared" si="1"/>
        <v>127442</v>
      </c>
      <c r="G12" s="35" t="s">
        <v>0</v>
      </c>
      <c r="H12" s="26"/>
    </row>
    <row r="13" spans="1:8" s="150" customFormat="1" x14ac:dyDescent="0.25">
      <c r="A13" s="26"/>
      <c r="B13" s="29" t="s">
        <v>192</v>
      </c>
      <c r="C13" s="30" t="s">
        <v>209</v>
      </c>
      <c r="D13" s="31" t="s">
        <v>210</v>
      </c>
      <c r="E13" s="32">
        <v>17086</v>
      </c>
      <c r="F13" s="34">
        <f t="shared" si="1"/>
        <v>227.81333333333333</v>
      </c>
      <c r="G13" s="35" t="s">
        <v>0</v>
      </c>
      <c r="H13" s="26"/>
    </row>
    <row r="14" spans="1:8" s="150" customFormat="1" x14ac:dyDescent="0.25">
      <c r="A14" s="26"/>
      <c r="B14" s="29" t="s">
        <v>193</v>
      </c>
      <c r="C14" s="30" t="s">
        <v>209</v>
      </c>
      <c r="D14" s="31" t="s">
        <v>211</v>
      </c>
      <c r="E14" s="32">
        <v>391581</v>
      </c>
      <c r="F14" s="34">
        <f t="shared" si="1"/>
        <v>78316.2</v>
      </c>
      <c r="G14" s="35" t="s">
        <v>0</v>
      </c>
      <c r="H14" s="26"/>
    </row>
    <row r="15" spans="1:8" s="150" customFormat="1" x14ac:dyDescent="0.25">
      <c r="A15" s="26"/>
      <c r="B15" s="29" t="s">
        <v>194</v>
      </c>
      <c r="C15" s="30" t="s">
        <v>209</v>
      </c>
      <c r="D15" s="31" t="s">
        <v>211</v>
      </c>
      <c r="E15" s="32">
        <v>1060000</v>
      </c>
      <c r="F15" s="34">
        <f t="shared" si="1"/>
        <v>212000</v>
      </c>
      <c r="G15" s="35" t="s">
        <v>0</v>
      </c>
      <c r="H15" s="26"/>
    </row>
    <row r="16" spans="1:8" s="150" customFormat="1" x14ac:dyDescent="0.25">
      <c r="A16" s="26"/>
      <c r="B16" s="29" t="s">
        <v>195</v>
      </c>
      <c r="C16" s="30" t="s">
        <v>209</v>
      </c>
      <c r="D16" s="31" t="s">
        <v>210</v>
      </c>
      <c r="E16" s="32">
        <v>3630292</v>
      </c>
      <c r="F16" s="34">
        <f t="shared" si="1"/>
        <v>48403.893333333333</v>
      </c>
      <c r="G16" s="35" t="s">
        <v>0</v>
      </c>
      <c r="H16" s="26"/>
    </row>
    <row r="17" spans="1:8" s="150" customFormat="1" x14ac:dyDescent="0.25">
      <c r="A17" s="26"/>
      <c r="B17" s="29" t="s">
        <v>196</v>
      </c>
      <c r="C17" s="30" t="s">
        <v>209</v>
      </c>
      <c r="D17" s="31" t="s">
        <v>214</v>
      </c>
      <c r="E17" s="32">
        <v>9090567</v>
      </c>
      <c r="F17" s="34">
        <f t="shared" si="1"/>
        <v>227264.17499999999</v>
      </c>
      <c r="G17" s="35" t="s">
        <v>0</v>
      </c>
      <c r="H17" s="26"/>
    </row>
    <row r="18" spans="1:8" s="150" customFormat="1" x14ac:dyDescent="0.25">
      <c r="A18" s="26"/>
      <c r="B18" s="29" t="s">
        <v>197</v>
      </c>
      <c r="C18" s="30" t="s">
        <v>209</v>
      </c>
      <c r="D18" s="31" t="s">
        <v>212</v>
      </c>
      <c r="E18" s="32">
        <v>1913159</v>
      </c>
      <c r="F18" s="34">
        <f t="shared" si="1"/>
        <v>95657.95</v>
      </c>
      <c r="G18" s="35" t="s">
        <v>0</v>
      </c>
      <c r="H18" s="26"/>
    </row>
    <row r="19" spans="1:8" s="150" customFormat="1" x14ac:dyDescent="0.25">
      <c r="A19" s="26"/>
      <c r="B19" s="29" t="s">
        <v>198</v>
      </c>
      <c r="C19" s="30" t="s">
        <v>209</v>
      </c>
      <c r="D19" s="31" t="s">
        <v>212</v>
      </c>
      <c r="E19" s="32">
        <v>4617898</v>
      </c>
      <c r="F19" s="34">
        <f t="shared" si="1"/>
        <v>230894.9</v>
      </c>
      <c r="G19" s="35" t="s">
        <v>0</v>
      </c>
      <c r="H19" s="26"/>
    </row>
    <row r="20" spans="1:8" s="150" customFormat="1" x14ac:dyDescent="0.25">
      <c r="A20" s="26"/>
      <c r="B20" s="29" t="s">
        <v>199</v>
      </c>
      <c r="C20" s="30" t="s">
        <v>209</v>
      </c>
      <c r="D20" s="31" t="s">
        <v>215</v>
      </c>
      <c r="E20" s="32">
        <v>77943085</v>
      </c>
      <c r="F20" s="34">
        <f t="shared" si="1"/>
        <v>1299051.4166666667</v>
      </c>
      <c r="G20" s="35" t="s">
        <v>0</v>
      </c>
      <c r="H20" s="26"/>
    </row>
    <row r="21" spans="1:8" s="150" customFormat="1" x14ac:dyDescent="0.25">
      <c r="A21" s="26"/>
      <c r="B21" s="29" t="s">
        <v>200</v>
      </c>
      <c r="C21" s="30" t="s">
        <v>209</v>
      </c>
      <c r="D21" s="31" t="s">
        <v>212</v>
      </c>
      <c r="E21" s="32">
        <v>6167437</v>
      </c>
      <c r="F21" s="34">
        <f t="shared" si="1"/>
        <v>308371.84999999998</v>
      </c>
      <c r="G21" s="35" t="s">
        <v>0</v>
      </c>
      <c r="H21" s="26"/>
    </row>
    <row r="22" spans="1:8" s="150" customFormat="1" x14ac:dyDescent="0.25">
      <c r="A22" s="26"/>
      <c r="B22" s="29" t="s">
        <v>201</v>
      </c>
      <c r="C22" s="30" t="s">
        <v>209</v>
      </c>
      <c r="D22" s="31" t="s">
        <v>212</v>
      </c>
      <c r="E22" s="32">
        <v>704399</v>
      </c>
      <c r="F22" s="34">
        <f t="shared" si="1"/>
        <v>35219.949999999997</v>
      </c>
      <c r="G22" s="35" t="s">
        <v>0</v>
      </c>
      <c r="H22" s="26"/>
    </row>
    <row r="23" spans="1:8" s="150" customFormat="1" x14ac:dyDescent="0.25">
      <c r="A23" s="26"/>
      <c r="B23" s="29" t="s">
        <v>220</v>
      </c>
      <c r="C23" s="30" t="s">
        <v>209</v>
      </c>
      <c r="D23" s="31" t="s">
        <v>216</v>
      </c>
      <c r="E23" s="32">
        <v>59482</v>
      </c>
      <c r="F23" s="34">
        <f t="shared" si="1"/>
        <v>2379.2800000000002</v>
      </c>
      <c r="G23" s="35" t="s">
        <v>0</v>
      </c>
      <c r="H23" s="26"/>
    </row>
    <row r="24" spans="1:8" s="150" customFormat="1" x14ac:dyDescent="0.25">
      <c r="A24" s="26"/>
      <c r="B24" s="29" t="s">
        <v>202</v>
      </c>
      <c r="C24" s="30" t="s">
        <v>209</v>
      </c>
      <c r="D24" s="31" t="s">
        <v>211</v>
      </c>
      <c r="E24" s="32">
        <v>3477300</v>
      </c>
      <c r="F24" s="34">
        <f t="shared" si="1"/>
        <v>695460</v>
      </c>
      <c r="G24" s="35" t="s">
        <v>0</v>
      </c>
      <c r="H24" s="26"/>
    </row>
    <row r="25" spans="1:8" s="150" customFormat="1" x14ac:dyDescent="0.25">
      <c r="A25" s="26"/>
      <c r="B25" s="29" t="s">
        <v>203</v>
      </c>
      <c r="C25" s="30" t="s">
        <v>209</v>
      </c>
      <c r="D25" s="31" t="s">
        <v>210</v>
      </c>
      <c r="E25" s="32">
        <v>124105</v>
      </c>
      <c r="F25" s="34">
        <f t="shared" si="1"/>
        <v>1654.7333333333333</v>
      </c>
      <c r="G25" s="35" t="s">
        <v>0</v>
      </c>
      <c r="H25" s="26"/>
    </row>
    <row r="26" spans="1:8" s="150" customFormat="1" x14ac:dyDescent="0.25">
      <c r="A26" s="26"/>
      <c r="B26" s="29" t="s">
        <v>204</v>
      </c>
      <c r="C26" s="30" t="s">
        <v>209</v>
      </c>
      <c r="D26" s="31" t="s">
        <v>217</v>
      </c>
      <c r="E26" s="32">
        <v>984583</v>
      </c>
      <c r="F26" s="34">
        <f t="shared" si="1"/>
        <v>19691.66</v>
      </c>
      <c r="G26" s="35" t="s">
        <v>0</v>
      </c>
      <c r="H26" s="26"/>
    </row>
    <row r="27" spans="1:8" s="150" customFormat="1" x14ac:dyDescent="0.25">
      <c r="A27" s="26"/>
      <c r="B27" s="29" t="s">
        <v>205</v>
      </c>
      <c r="C27" s="30" t="s">
        <v>209</v>
      </c>
      <c r="D27" s="31" t="s">
        <v>218</v>
      </c>
      <c r="E27" s="32">
        <v>5143965</v>
      </c>
      <c r="F27" s="34">
        <f t="shared" si="1"/>
        <v>171465.5</v>
      </c>
      <c r="G27" s="35" t="s">
        <v>0</v>
      </c>
      <c r="H27" s="26"/>
    </row>
    <row r="28" spans="1:8" s="150" customFormat="1" x14ac:dyDescent="0.25">
      <c r="A28" s="26"/>
      <c r="B28" s="29" t="s">
        <v>206</v>
      </c>
      <c r="C28" s="30" t="s">
        <v>209</v>
      </c>
      <c r="D28" s="31" t="s">
        <v>210</v>
      </c>
      <c r="E28" s="32">
        <v>2868506</v>
      </c>
      <c r="F28" s="34">
        <f t="shared" si="1"/>
        <v>38246.746666666666</v>
      </c>
      <c r="G28" s="35" t="s">
        <v>0</v>
      </c>
      <c r="H28" s="26"/>
    </row>
    <row r="29" spans="1:8" s="150" customFormat="1" x14ac:dyDescent="0.25">
      <c r="A29" s="26"/>
      <c r="B29" s="29" t="s">
        <v>207</v>
      </c>
      <c r="C29" s="30" t="s">
        <v>209</v>
      </c>
      <c r="D29" s="31" t="s">
        <v>210</v>
      </c>
      <c r="E29" s="32">
        <v>83453257</v>
      </c>
      <c r="F29" s="34">
        <f t="shared" si="1"/>
        <v>1112710.0933333333</v>
      </c>
      <c r="G29" s="35" t="s">
        <v>0</v>
      </c>
      <c r="H29" s="26"/>
    </row>
    <row r="30" spans="1:8" s="150" customFormat="1" x14ac:dyDescent="0.25">
      <c r="A30" s="26"/>
      <c r="B30" s="29" t="s">
        <v>208</v>
      </c>
      <c r="C30" s="30" t="s">
        <v>209</v>
      </c>
      <c r="D30" s="31" t="s">
        <v>213</v>
      </c>
      <c r="E30" s="32">
        <v>220803</v>
      </c>
      <c r="F30" s="34">
        <f t="shared" si="1"/>
        <v>22080.3</v>
      </c>
      <c r="G30" s="35" t="s">
        <v>0</v>
      </c>
      <c r="H30" s="26"/>
    </row>
    <row r="31" spans="1:8" s="150" customFormat="1" x14ac:dyDescent="0.25">
      <c r="A31" s="26"/>
      <c r="B31" s="23" t="s">
        <v>72</v>
      </c>
      <c r="C31" s="160"/>
      <c r="D31" s="160"/>
      <c r="E31" s="160"/>
      <c r="F31" s="36">
        <f>SUM(F8:F30)</f>
        <v>5327528.668333333</v>
      </c>
      <c r="G31" s="37" t="s">
        <v>0</v>
      </c>
      <c r="H31" s="26"/>
    </row>
    <row r="32" spans="1:8" s="150" customFormat="1" x14ac:dyDescent="0.25">
      <c r="A32" s="26"/>
      <c r="B32" s="107" t="s">
        <v>136</v>
      </c>
      <c r="C32" s="161"/>
      <c r="D32" s="161"/>
      <c r="E32" s="161"/>
      <c r="F32" s="66">
        <v>5832345.8900000006</v>
      </c>
      <c r="G32" s="37" t="s">
        <v>0</v>
      </c>
      <c r="H32" s="26"/>
    </row>
    <row r="33" spans="1:8" s="150" customFormat="1" x14ac:dyDescent="0.25">
      <c r="A33" s="26"/>
      <c r="B33" s="39" t="s">
        <v>69</v>
      </c>
      <c r="C33" s="162"/>
      <c r="D33" s="162"/>
      <c r="E33" s="163"/>
      <c r="F33" s="38">
        <f>F31+F32</f>
        <v>11159874.558333334</v>
      </c>
      <c r="G33" s="38" t="s">
        <v>0</v>
      </c>
      <c r="H33" s="26"/>
    </row>
    <row r="34" spans="1:8" s="150" customFormat="1" x14ac:dyDescent="0.25">
      <c r="A34" s="26"/>
      <c r="B34" s="26"/>
      <c r="C34" s="26"/>
      <c r="D34" s="26"/>
      <c r="E34" s="26"/>
      <c r="F34" s="26"/>
      <c r="G34" s="26"/>
      <c r="H34" s="26"/>
    </row>
    <row r="35" spans="1:8" s="150" customFormat="1" x14ac:dyDescent="0.25">
      <c r="A35" s="26"/>
      <c r="B35" s="26"/>
      <c r="C35" s="26"/>
      <c r="D35" s="26"/>
      <c r="E35" s="26"/>
      <c r="F35" s="26"/>
      <c r="G35" s="26"/>
      <c r="H35" s="26"/>
    </row>
    <row r="36" spans="1:8" s="150" customFormat="1" x14ac:dyDescent="0.25">
      <c r="A36" s="26"/>
      <c r="B36" s="26"/>
      <c r="C36" s="26"/>
      <c r="D36" s="26"/>
      <c r="E36" s="26"/>
      <c r="F36" s="26"/>
      <c r="G36" s="26"/>
      <c r="H36" s="26"/>
    </row>
    <row r="37" spans="1:8" s="150" customFormat="1" hidden="1" x14ac:dyDescent="0.25"/>
    <row r="38" spans="1:8" s="150" customFormat="1" hidden="1" x14ac:dyDescent="0.25"/>
    <row r="39" spans="1:8" s="150" customFormat="1" hidden="1" x14ac:dyDescent="0.25"/>
    <row r="40" spans="1:8" s="150" customFormat="1" ht="14.45" hidden="1" customHeight="1" x14ac:dyDescent="0.25"/>
    <row r="41" spans="1:8" s="150" customFormat="1" ht="14.45" hidden="1" customHeight="1" x14ac:dyDescent="0.25"/>
    <row r="42" spans="1:8" s="150" customFormat="1" ht="15" hidden="1" customHeight="1" x14ac:dyDescent="0.25"/>
    <row r="43" spans="1:8" s="150" customFormat="1" ht="15" hidden="1" customHeight="1" x14ac:dyDescent="0.25"/>
    <row r="44" spans="1:8" s="150" customFormat="1" ht="15" hidden="1" customHeight="1" x14ac:dyDescent="0.25"/>
    <row r="45" spans="1:8" s="150" customFormat="1" ht="15" hidden="1" customHeight="1" x14ac:dyDescent="0.25"/>
    <row r="46" spans="1:8" s="150" customFormat="1" ht="15" hidden="1" customHeight="1" x14ac:dyDescent="0.25"/>
    <row r="47" spans="1:8" s="150" customFormat="1" hidden="1" x14ac:dyDescent="0.25"/>
    <row r="48" spans="1: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s="150" customFormat="1" hidden="1" x14ac:dyDescent="0.25"/>
    <row r="118" s="150" customFormat="1" hidden="1" x14ac:dyDescent="0.25"/>
    <row r="119" s="150" customFormat="1" hidden="1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Horsens Vand AS</v>
      </c>
      <c r="B1" s="164"/>
      <c r="C1" s="164"/>
      <c r="D1" s="164"/>
      <c r="E1" s="164"/>
    </row>
    <row r="2" spans="1:5" x14ac:dyDescent="0.25">
      <c r="A2" s="1" t="str">
        <f>'1. Forside'!A2</f>
        <v>S048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1961515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1942482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investeringer'!F31</f>
        <v>5327528.668333333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6751060.336666666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5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Horsens 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S048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224</v>
      </c>
      <c r="C8" s="30" t="s">
        <v>225</v>
      </c>
      <c r="D8" s="31" t="s">
        <v>217</v>
      </c>
      <c r="E8" s="32">
        <v>2700000</v>
      </c>
      <c r="F8" s="45">
        <f>E8/D8</f>
        <v>54000</v>
      </c>
      <c r="G8" s="35" t="s">
        <v>0</v>
      </c>
      <c r="H8" s="26"/>
    </row>
    <row r="9" spans="1:8" s="150" customFormat="1" x14ac:dyDescent="0.25">
      <c r="A9" s="26"/>
      <c r="B9" s="29" t="s">
        <v>226</v>
      </c>
      <c r="C9" s="30" t="s">
        <v>225</v>
      </c>
      <c r="D9" s="31" t="s">
        <v>211</v>
      </c>
      <c r="E9" s="32">
        <v>680000</v>
      </c>
      <c r="F9" s="45">
        <f t="shared" ref="F9:F27" si="0">E9/D9</f>
        <v>136000</v>
      </c>
      <c r="G9" s="35" t="s">
        <v>0</v>
      </c>
      <c r="H9" s="26"/>
    </row>
    <row r="10" spans="1:8" s="150" customFormat="1" x14ac:dyDescent="0.25">
      <c r="A10" s="26"/>
      <c r="B10" s="29" t="s">
        <v>196</v>
      </c>
      <c r="C10" s="30" t="s">
        <v>225</v>
      </c>
      <c r="D10" s="31" t="s">
        <v>214</v>
      </c>
      <c r="E10" s="32">
        <v>115000</v>
      </c>
      <c r="F10" s="45">
        <f t="shared" si="0"/>
        <v>2875</v>
      </c>
      <c r="G10" s="35" t="s">
        <v>0</v>
      </c>
      <c r="H10" s="26"/>
    </row>
    <row r="11" spans="1:8" s="150" customFormat="1" x14ac:dyDescent="0.25">
      <c r="A11" s="26"/>
      <c r="B11" s="29" t="s">
        <v>207</v>
      </c>
      <c r="C11" s="30" t="s">
        <v>225</v>
      </c>
      <c r="D11" s="31" t="s">
        <v>210</v>
      </c>
      <c r="E11" s="32">
        <v>58781090</v>
      </c>
      <c r="F11" s="45">
        <f t="shared" si="0"/>
        <v>783747.8666666667</v>
      </c>
      <c r="G11" s="35" t="s">
        <v>0</v>
      </c>
      <c r="H11" s="26"/>
    </row>
    <row r="12" spans="1:8" s="150" customFormat="1" x14ac:dyDescent="0.25">
      <c r="A12" s="26"/>
      <c r="B12" s="29" t="s">
        <v>200</v>
      </c>
      <c r="C12" s="30" t="s">
        <v>225</v>
      </c>
      <c r="D12" s="31" t="s">
        <v>212</v>
      </c>
      <c r="E12" s="32">
        <v>5440000</v>
      </c>
      <c r="F12" s="45">
        <f t="shared" si="0"/>
        <v>272000</v>
      </c>
      <c r="G12" s="35" t="s">
        <v>0</v>
      </c>
      <c r="H12" s="26"/>
    </row>
    <row r="13" spans="1:8" s="150" customFormat="1" x14ac:dyDescent="0.25">
      <c r="A13" s="26"/>
      <c r="B13" s="29" t="s">
        <v>201</v>
      </c>
      <c r="C13" s="30" t="s">
        <v>225</v>
      </c>
      <c r="D13" s="31" t="s">
        <v>212</v>
      </c>
      <c r="E13" s="32">
        <v>680000</v>
      </c>
      <c r="F13" s="45">
        <f t="shared" si="0"/>
        <v>34000</v>
      </c>
      <c r="G13" s="35" t="s">
        <v>0</v>
      </c>
      <c r="H13" s="26"/>
    </row>
    <row r="14" spans="1:8" s="150" customFormat="1" x14ac:dyDescent="0.25">
      <c r="A14" s="26"/>
      <c r="B14" s="29" t="s">
        <v>204</v>
      </c>
      <c r="C14" s="30" t="s">
        <v>225</v>
      </c>
      <c r="D14" s="31" t="s">
        <v>217</v>
      </c>
      <c r="E14" s="32">
        <v>4800000</v>
      </c>
      <c r="F14" s="45">
        <f t="shared" si="0"/>
        <v>96000</v>
      </c>
      <c r="G14" s="35" t="s">
        <v>0</v>
      </c>
      <c r="H14" s="26"/>
    </row>
    <row r="15" spans="1:8" s="150" customFormat="1" x14ac:dyDescent="0.25">
      <c r="A15" s="26"/>
      <c r="B15" s="29" t="s">
        <v>219</v>
      </c>
      <c r="C15" s="30" t="s">
        <v>225</v>
      </c>
      <c r="D15" s="31">
        <v>5</v>
      </c>
      <c r="E15" s="32">
        <v>2495000</v>
      </c>
      <c r="F15" s="45">
        <f t="shared" si="0"/>
        <v>499000</v>
      </c>
      <c r="G15" s="35" t="s">
        <v>0</v>
      </c>
      <c r="H15" s="26"/>
    </row>
    <row r="16" spans="1:8" s="150" customFormat="1" x14ac:dyDescent="0.25">
      <c r="A16" s="26"/>
      <c r="B16" s="29" t="s">
        <v>205</v>
      </c>
      <c r="C16" s="30" t="s">
        <v>225</v>
      </c>
      <c r="D16" s="31" t="s">
        <v>218</v>
      </c>
      <c r="E16" s="32">
        <v>215000</v>
      </c>
      <c r="F16" s="45">
        <f t="shared" si="0"/>
        <v>7166.666666666667</v>
      </c>
      <c r="G16" s="35" t="s">
        <v>0</v>
      </c>
      <c r="H16" s="26"/>
    </row>
    <row r="17" spans="1:8" s="150" customFormat="1" x14ac:dyDescent="0.25">
      <c r="A17" s="26"/>
      <c r="B17" s="29" t="s">
        <v>188</v>
      </c>
      <c r="C17" s="30" t="s">
        <v>225</v>
      </c>
      <c r="D17" s="31" t="s">
        <v>210</v>
      </c>
      <c r="E17" s="32">
        <v>2040000</v>
      </c>
      <c r="F17" s="45">
        <f t="shared" si="0"/>
        <v>27200</v>
      </c>
      <c r="G17" s="35" t="s">
        <v>0</v>
      </c>
      <c r="H17" s="26"/>
    </row>
    <row r="18" spans="1:8" s="150" customFormat="1" x14ac:dyDescent="0.25">
      <c r="A18" s="26"/>
      <c r="B18" s="29" t="s">
        <v>199</v>
      </c>
      <c r="C18" s="30" t="s">
        <v>225</v>
      </c>
      <c r="D18" s="31" t="s">
        <v>215</v>
      </c>
      <c r="E18" s="32">
        <v>100000</v>
      </c>
      <c r="F18" s="45">
        <f t="shared" si="0"/>
        <v>1666.6666666666667</v>
      </c>
      <c r="G18" s="35" t="s">
        <v>0</v>
      </c>
      <c r="H18" s="26"/>
    </row>
    <row r="19" spans="1:8" s="150" customFormat="1" x14ac:dyDescent="0.25">
      <c r="A19" s="26"/>
      <c r="B19" s="29" t="s">
        <v>226</v>
      </c>
      <c r="C19" s="30" t="s">
        <v>227</v>
      </c>
      <c r="D19" s="31" t="s">
        <v>211</v>
      </c>
      <c r="E19" s="32">
        <v>1880000</v>
      </c>
      <c r="F19" s="45">
        <f t="shared" si="0"/>
        <v>376000</v>
      </c>
      <c r="G19" s="35" t="s">
        <v>0</v>
      </c>
      <c r="H19" s="26"/>
    </row>
    <row r="20" spans="1:8" s="150" customFormat="1" x14ac:dyDescent="0.25">
      <c r="A20" s="26"/>
      <c r="B20" s="29" t="s">
        <v>196</v>
      </c>
      <c r="C20" s="30" t="s">
        <v>227</v>
      </c>
      <c r="D20" s="31" t="s">
        <v>214</v>
      </c>
      <c r="E20" s="32">
        <v>290000</v>
      </c>
      <c r="F20" s="45">
        <f t="shared" si="0"/>
        <v>7250</v>
      </c>
      <c r="G20" s="35" t="s">
        <v>0</v>
      </c>
      <c r="H20" s="26"/>
    </row>
    <row r="21" spans="1:8" s="150" customFormat="1" x14ac:dyDescent="0.25">
      <c r="A21" s="26"/>
      <c r="B21" s="29" t="s">
        <v>207</v>
      </c>
      <c r="C21" s="30" t="s">
        <v>227</v>
      </c>
      <c r="D21" s="31" t="s">
        <v>210</v>
      </c>
      <c r="E21" s="32">
        <v>64410500</v>
      </c>
      <c r="F21" s="45">
        <f t="shared" si="0"/>
        <v>858806.66666666663</v>
      </c>
      <c r="G21" s="35" t="s">
        <v>0</v>
      </c>
      <c r="H21" s="26"/>
    </row>
    <row r="22" spans="1:8" s="150" customFormat="1" x14ac:dyDescent="0.25">
      <c r="A22" s="26"/>
      <c r="B22" s="29" t="s">
        <v>200</v>
      </c>
      <c r="C22" s="30" t="s">
        <v>227</v>
      </c>
      <c r="D22" s="31" t="s">
        <v>212</v>
      </c>
      <c r="E22" s="32">
        <v>5440000</v>
      </c>
      <c r="F22" s="45">
        <f t="shared" si="0"/>
        <v>272000</v>
      </c>
      <c r="G22" s="35" t="s">
        <v>0</v>
      </c>
      <c r="H22" s="26"/>
    </row>
    <row r="23" spans="1:8" s="150" customFormat="1" x14ac:dyDescent="0.25">
      <c r="A23" s="26"/>
      <c r="B23" s="29" t="s">
        <v>201</v>
      </c>
      <c r="C23" s="30" t="s">
        <v>227</v>
      </c>
      <c r="D23" s="31" t="s">
        <v>212</v>
      </c>
      <c r="E23" s="32">
        <v>680000</v>
      </c>
      <c r="F23" s="45">
        <f t="shared" si="0"/>
        <v>34000</v>
      </c>
      <c r="G23" s="35" t="s">
        <v>0</v>
      </c>
      <c r="H23" s="26"/>
    </row>
    <row r="24" spans="1:8" s="150" customFormat="1" x14ac:dyDescent="0.25">
      <c r="A24" s="26"/>
      <c r="B24" s="29" t="s">
        <v>204</v>
      </c>
      <c r="C24" s="30" t="s">
        <v>227</v>
      </c>
      <c r="D24" s="31" t="s">
        <v>217</v>
      </c>
      <c r="E24" s="32">
        <v>7260000</v>
      </c>
      <c r="F24" s="45">
        <f t="shared" si="0"/>
        <v>145200</v>
      </c>
      <c r="G24" s="35" t="s">
        <v>0</v>
      </c>
      <c r="H24" s="26"/>
    </row>
    <row r="25" spans="1:8" s="150" customFormat="1" x14ac:dyDescent="0.25">
      <c r="A25" s="26"/>
      <c r="B25" s="29" t="s">
        <v>219</v>
      </c>
      <c r="C25" s="30" t="s">
        <v>227</v>
      </c>
      <c r="D25" s="31">
        <v>5</v>
      </c>
      <c r="E25" s="32">
        <v>2875000</v>
      </c>
      <c r="F25" s="45">
        <f t="shared" si="0"/>
        <v>575000</v>
      </c>
      <c r="G25" s="35" t="s">
        <v>0</v>
      </c>
      <c r="H25" s="26"/>
    </row>
    <row r="26" spans="1:8" s="150" customFormat="1" x14ac:dyDescent="0.25">
      <c r="A26" s="26"/>
      <c r="B26" s="29" t="s">
        <v>205</v>
      </c>
      <c r="C26" s="30" t="s">
        <v>227</v>
      </c>
      <c r="D26" s="31" t="s">
        <v>218</v>
      </c>
      <c r="E26" s="32">
        <v>1000000</v>
      </c>
      <c r="F26" s="45">
        <f t="shared" si="0"/>
        <v>33333.333333333336</v>
      </c>
      <c r="G26" s="35" t="s">
        <v>0</v>
      </c>
      <c r="H26" s="26"/>
    </row>
    <row r="27" spans="1:8" s="150" customFormat="1" x14ac:dyDescent="0.25">
      <c r="A27" s="26"/>
      <c r="B27" s="29" t="s">
        <v>188</v>
      </c>
      <c r="C27" s="30" t="s">
        <v>227</v>
      </c>
      <c r="D27" s="31" t="s">
        <v>210</v>
      </c>
      <c r="E27" s="32">
        <v>2040000</v>
      </c>
      <c r="F27" s="45">
        <f t="shared" si="0"/>
        <v>27200</v>
      </c>
      <c r="G27" s="35" t="s">
        <v>0</v>
      </c>
      <c r="H27" s="26"/>
    </row>
    <row r="28" spans="1:8" s="150" customFormat="1" x14ac:dyDescent="0.25">
      <c r="A28" s="26"/>
      <c r="B28" s="109" t="s">
        <v>73</v>
      </c>
      <c r="C28" s="167"/>
      <c r="D28" s="168"/>
      <c r="E28" s="169"/>
      <c r="F28" s="46">
        <f>SUMIF(C8:C27,"2015",F8:F27)</f>
        <v>1913656.2000000002</v>
      </c>
      <c r="G28" s="47" t="s">
        <v>0</v>
      </c>
      <c r="H28" s="26"/>
    </row>
    <row r="29" spans="1:8" s="150" customFormat="1" x14ac:dyDescent="0.25">
      <c r="A29" s="26"/>
      <c r="B29" s="107" t="s">
        <v>134</v>
      </c>
      <c r="C29" s="170"/>
      <c r="D29" s="171"/>
      <c r="E29" s="172"/>
      <c r="F29" s="46">
        <f>SUMIF(C8:C27,"2016",F8:F27)</f>
        <v>2328790</v>
      </c>
      <c r="G29" s="47" t="s">
        <v>0</v>
      </c>
      <c r="H29" s="26"/>
    </row>
    <row r="30" spans="1:8" s="150" customFormat="1" x14ac:dyDescent="0.25">
      <c r="A30" s="26"/>
      <c r="B30" s="50" t="s">
        <v>36</v>
      </c>
      <c r="C30" s="173"/>
      <c r="D30" s="174"/>
      <c r="E30" s="174"/>
      <c r="F30" s="48">
        <f>F28+F29</f>
        <v>4242446.2</v>
      </c>
      <c r="G30" s="49" t="s">
        <v>0</v>
      </c>
      <c r="H30" s="26"/>
    </row>
    <row r="31" spans="1:8" s="150" customFormat="1" x14ac:dyDescent="0.25">
      <c r="A31" s="26"/>
      <c r="B31" s="26"/>
      <c r="C31" s="166"/>
      <c r="D31" s="26"/>
      <c r="E31" s="26"/>
      <c r="F31" s="26"/>
      <c r="G31" s="26"/>
      <c r="H31" s="26"/>
    </row>
    <row r="32" spans="1:8" s="150" customFormat="1" x14ac:dyDescent="0.25">
      <c r="A32" s="26"/>
      <c r="B32" s="26"/>
      <c r="C32" s="166"/>
      <c r="D32" s="26"/>
      <c r="E32" s="26"/>
      <c r="F32" s="26"/>
      <c r="G32" s="26"/>
      <c r="H32" s="26"/>
    </row>
    <row r="33" spans="1:8" s="150" customFormat="1" x14ac:dyDescent="0.25">
      <c r="A33" s="26"/>
      <c r="B33" s="26"/>
      <c r="C33" s="166"/>
      <c r="D33" s="26"/>
      <c r="E33" s="26"/>
      <c r="F33" s="175"/>
      <c r="G33" s="175"/>
      <c r="H33" s="26"/>
    </row>
    <row r="34" spans="1:8" s="150" customFormat="1" hidden="1" x14ac:dyDescent="0.25">
      <c r="C34" s="176"/>
    </row>
    <row r="35" spans="1:8" s="150" customFormat="1" hidden="1" x14ac:dyDescent="0.25">
      <c r="C35" s="176"/>
    </row>
    <row r="36" spans="1:8" s="150" customFormat="1" hidden="1" x14ac:dyDescent="0.25">
      <c r="C36" s="176"/>
    </row>
    <row r="37" spans="1:8" s="150" customFormat="1" hidden="1" x14ac:dyDescent="0.25">
      <c r="C37" s="176"/>
    </row>
    <row r="38" spans="1:8" s="150" customFormat="1" hidden="1" x14ac:dyDescent="0.25">
      <c r="C38" s="176"/>
    </row>
    <row r="39" spans="1:8" s="150" customFormat="1" hidden="1" x14ac:dyDescent="0.25">
      <c r="C39" s="176"/>
    </row>
    <row r="40" spans="1:8" s="150" customFormat="1" hidden="1" x14ac:dyDescent="0.25">
      <c r="C40" s="176"/>
    </row>
    <row r="41" spans="1:8" s="150" customFormat="1" hidden="1" x14ac:dyDescent="0.25">
      <c r="C41" s="176"/>
    </row>
    <row r="42" spans="1:8" s="150" customFormat="1" hidden="1" x14ac:dyDescent="0.25">
      <c r="C42" s="176"/>
    </row>
    <row r="43" spans="1:8" s="150" customFormat="1" hidden="1" x14ac:dyDescent="0.25">
      <c r="C43" s="176"/>
    </row>
    <row r="44" spans="1:8" s="150" customFormat="1" hidden="1" x14ac:dyDescent="0.25">
      <c r="C44" s="176"/>
    </row>
    <row r="45" spans="1:8" s="150" customFormat="1" hidden="1" x14ac:dyDescent="0.25">
      <c r="C45" s="176"/>
    </row>
    <row r="46" spans="1:8" s="150" customFormat="1" hidden="1" x14ac:dyDescent="0.25">
      <c r="C46" s="176"/>
    </row>
    <row r="47" spans="1:8" s="150" customFormat="1" hidden="1" x14ac:dyDescent="0.25">
      <c r="C47" s="176"/>
    </row>
    <row r="48" spans="1:8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t="12" hidden="1" customHeight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s="150" customFormat="1" hidden="1" x14ac:dyDescent="0.25">
      <c r="C128" s="176"/>
    </row>
    <row r="129" spans="3:3" s="150" customFormat="1" hidden="1" x14ac:dyDescent="0.25">
      <c r="C129" s="176"/>
    </row>
    <row r="130" spans="3:3" x14ac:dyDescent="0.25"/>
    <row r="131" spans="3:3" x14ac:dyDescent="0.25"/>
    <row r="132" spans="3:3" x14ac:dyDescent="0.25"/>
    <row r="133" spans="3:3" x14ac:dyDescent="0.25"/>
    <row r="134" spans="3:3" x14ac:dyDescent="0.25"/>
    <row r="135" spans="3:3" x14ac:dyDescent="0.25"/>
    <row r="136" spans="3:3" x14ac:dyDescent="0.25"/>
    <row r="137" spans="3:3" x14ac:dyDescent="0.25"/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Horsens Vand AS</v>
      </c>
      <c r="B1" s="56"/>
      <c r="C1" s="56"/>
      <c r="D1" s="178"/>
      <c r="E1" s="56"/>
    </row>
    <row r="2" spans="1:5" x14ac:dyDescent="0.25">
      <c r="A2" s="222" t="str">
        <f>'1. Forside'!A2</f>
        <v>S048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16500</v>
      </c>
      <c r="D7" s="182" t="s">
        <v>0</v>
      </c>
      <c r="E7" s="56"/>
    </row>
    <row r="8" spans="1:5" x14ac:dyDescent="0.25">
      <c r="A8" s="56"/>
      <c r="B8" s="207" t="s">
        <v>221</v>
      </c>
      <c r="C8" s="51">
        <v>440000</v>
      </c>
      <c r="D8" s="182" t="s">
        <v>0</v>
      </c>
      <c r="E8" s="56"/>
    </row>
    <row r="9" spans="1:5" x14ac:dyDescent="0.25">
      <c r="A9" s="56"/>
      <c r="B9" s="207" t="s">
        <v>222</v>
      </c>
      <c r="C9" s="51">
        <v>400000</v>
      </c>
      <c r="D9" s="182" t="s">
        <v>0</v>
      </c>
      <c r="E9" s="56"/>
    </row>
    <row r="10" spans="1:5" x14ac:dyDescent="0.25">
      <c r="A10" s="56"/>
      <c r="B10" s="207" t="s">
        <v>223</v>
      </c>
      <c r="C10" s="51">
        <v>2700000</v>
      </c>
      <c r="D10" s="182" t="s">
        <v>0</v>
      </c>
      <c r="E10" s="56"/>
    </row>
    <row r="11" spans="1:5" x14ac:dyDescent="0.25">
      <c r="A11" s="56"/>
      <c r="B11" s="54" t="s">
        <v>35</v>
      </c>
      <c r="C11" s="55">
        <f>SUM(C7:C10)</f>
        <v>3556500</v>
      </c>
      <c r="D11" s="54" t="s">
        <v>0</v>
      </c>
      <c r="E11" s="56"/>
    </row>
    <row r="12" spans="1:5" x14ac:dyDescent="0.25">
      <c r="A12" s="56"/>
      <c r="B12" s="56"/>
      <c r="C12" s="56"/>
      <c r="D12" s="178"/>
      <c r="E12" s="56"/>
    </row>
    <row r="13" spans="1:5" x14ac:dyDescent="0.25">
      <c r="A13" s="56"/>
      <c r="B13" s="56"/>
      <c r="C13" s="56"/>
      <c r="D13" s="178"/>
      <c r="E13" s="56"/>
    </row>
    <row r="14" spans="1:5" ht="38.25" customHeight="1" x14ac:dyDescent="0.25">
      <c r="A14" s="56"/>
      <c r="B14" s="266" t="s">
        <v>145</v>
      </c>
      <c r="C14" s="267"/>
      <c r="D14" s="268"/>
      <c r="E14" s="56"/>
    </row>
    <row r="15" spans="1:5" x14ac:dyDescent="0.25">
      <c r="A15" s="56"/>
      <c r="B15" s="53" t="s">
        <v>71</v>
      </c>
      <c r="C15" s="51">
        <v>168000</v>
      </c>
      <c r="D15" s="182" t="s">
        <v>0</v>
      </c>
      <c r="E15" s="56"/>
    </row>
    <row r="16" spans="1:5" x14ac:dyDescent="0.25">
      <c r="A16" s="56"/>
      <c r="B16" s="53" t="s">
        <v>14</v>
      </c>
      <c r="C16" s="51">
        <v>7500</v>
      </c>
      <c r="D16" s="182" t="s">
        <v>0</v>
      </c>
      <c r="E16" s="56"/>
    </row>
    <row r="17" spans="1:5" x14ac:dyDescent="0.25">
      <c r="A17" s="56"/>
      <c r="B17" s="54" t="s">
        <v>35</v>
      </c>
      <c r="C17" s="55">
        <f>SUM(C15:C16)</f>
        <v>175500</v>
      </c>
      <c r="D17" s="54" t="s">
        <v>0</v>
      </c>
      <c r="E17" s="56"/>
    </row>
    <row r="18" spans="1:5" x14ac:dyDescent="0.25">
      <c r="A18" s="56"/>
      <c r="B18" s="56"/>
      <c r="C18" s="183"/>
      <c r="D18" s="184"/>
      <c r="E18" s="56"/>
    </row>
    <row r="19" spans="1:5" x14ac:dyDescent="0.25">
      <c r="A19" s="56"/>
      <c r="B19" s="56"/>
      <c r="C19" s="183"/>
      <c r="D19" s="184"/>
      <c r="E19" s="56"/>
    </row>
    <row r="20" spans="1:5" ht="42" customHeight="1" x14ac:dyDescent="0.25">
      <c r="A20" s="56"/>
      <c r="B20" s="269" t="s">
        <v>146</v>
      </c>
      <c r="C20" s="270"/>
      <c r="D20" s="271"/>
      <c r="E20" s="56"/>
    </row>
    <row r="21" spans="1:5" x14ac:dyDescent="0.25">
      <c r="A21" s="56"/>
      <c r="B21" s="108" t="s">
        <v>147</v>
      </c>
      <c r="C21" s="19">
        <v>3065175.66</v>
      </c>
      <c r="D21" s="58" t="s">
        <v>0</v>
      </c>
      <c r="E21" s="56"/>
    </row>
    <row r="22" spans="1:5" x14ac:dyDescent="0.25">
      <c r="A22" s="56"/>
      <c r="B22" s="108" t="s">
        <v>148</v>
      </c>
      <c r="C22" s="40">
        <v>2390059</v>
      </c>
      <c r="D22" s="58" t="s">
        <v>0</v>
      </c>
      <c r="E22" s="56"/>
    </row>
    <row r="23" spans="1:5" x14ac:dyDescent="0.25">
      <c r="A23" s="56"/>
      <c r="B23" s="28" t="s">
        <v>149</v>
      </c>
      <c r="C23" s="55">
        <f>C21-C22</f>
        <v>675116.66000000015</v>
      </c>
      <c r="D23" s="28" t="s">
        <v>0</v>
      </c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hidden="1" x14ac:dyDescent="0.25"/>
    <row r="28" spans="1:5" hidden="1" x14ac:dyDescent="0.25"/>
    <row r="29" spans="1:5" hidden="1" x14ac:dyDescent="0.25"/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hidden="1" x14ac:dyDescent="0.25"/>
  </sheetData>
  <sheetProtection password="C6ED" sheet="1" objects="1" scenarios="1"/>
  <mergeCells count="3">
    <mergeCell ref="B4:D4"/>
    <mergeCell ref="B14:D14"/>
    <mergeCell ref="B20:D20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16</vt:i4>
      </vt:variant>
    </vt:vector>
  </HeadingPairs>
  <TitlesOfParts>
    <vt:vector size="16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  <vt:lpstr>Ark1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2015-05-08T11:51:55Z</cp:lastPrinted>
  <dcterms:created xsi:type="dcterms:W3CDTF">2014-01-17T08:54:17Z</dcterms:created>
  <dcterms:modified xsi:type="dcterms:W3CDTF">2015-09-28T11:22:20Z</dcterms:modified>
</cp:coreProperties>
</file>