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 activeTab="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4" i="8" l="1"/>
  <c r="C10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E31" i="19" l="1"/>
  <c r="C36" i="19" l="1"/>
  <c r="E36" i="19" s="1"/>
  <c r="F44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6" i="8" s="1"/>
  <c r="E29" i="19"/>
  <c r="C13" i="15"/>
  <c r="C15" i="15" s="1"/>
  <c r="C11" i="8" s="1"/>
  <c r="C14" i="16"/>
  <c r="C8" i="8" s="1"/>
  <c r="C9" i="11"/>
  <c r="C29" i="8" s="1"/>
  <c r="C9" i="16" l="1"/>
  <c r="C11" i="17"/>
  <c r="K10" i="17" s="1"/>
  <c r="C13" i="19"/>
  <c r="C27" i="19" s="1"/>
  <c r="C20" i="16"/>
  <c r="C9" i="8" s="1"/>
  <c r="C7" i="8"/>
  <c r="E27" i="19" l="1"/>
  <c r="E37" i="19" s="1"/>
  <c r="C35" i="8" s="1"/>
  <c r="E35" i="8" s="1"/>
  <c r="E11" i="17"/>
  <c r="G11" i="17" s="1"/>
  <c r="I11" i="17" s="1"/>
  <c r="K11" i="17" s="1"/>
  <c r="C8" i="15"/>
  <c r="C9" i="15" s="1"/>
  <c r="C10" i="8" s="1"/>
  <c r="E14" i="8" l="1"/>
  <c r="C9" i="12" l="1"/>
  <c r="C11" i="12" s="1"/>
  <c r="C33" i="8" s="1"/>
  <c r="E33" i="8" s="1"/>
  <c r="C9" i="13" l="1"/>
  <c r="C27" i="8" s="1"/>
  <c r="F8" i="2" l="1"/>
  <c r="F8" i="7"/>
  <c r="F43" i="7" s="1"/>
  <c r="F36" i="2" l="1"/>
  <c r="C9" i="10" s="1"/>
  <c r="C15" i="11" l="1"/>
  <c r="C30" i="8" s="1"/>
  <c r="C15" i="13"/>
  <c r="C28" i="8" s="1"/>
  <c r="C16" i="4"/>
  <c r="C26" i="8" s="1"/>
  <c r="C24" i="3"/>
  <c r="C24" i="8" s="1"/>
  <c r="F45" i="7"/>
  <c r="C19" i="8" s="1"/>
  <c r="C18" i="3"/>
  <c r="C23" i="8" s="1"/>
  <c r="C12" i="3"/>
  <c r="C22" i="8" s="1"/>
  <c r="C25" i="8"/>
  <c r="C10" i="10"/>
  <c r="C18" i="8" s="1"/>
  <c r="F38" i="2"/>
  <c r="C17" i="8" s="1"/>
  <c r="C20" i="8" l="1"/>
  <c r="E20" i="8" s="1"/>
  <c r="C31" i="8"/>
  <c r="E31" i="8" s="1"/>
  <c r="A1" i="8"/>
  <c r="E37" i="8" l="1"/>
  <c r="E39" i="8" s="1"/>
</calcChain>
</file>

<file path=xl/sharedStrings.xml><?xml version="1.0" encoding="utf-8"?>
<sst xmlns="http://schemas.openxmlformats.org/spreadsheetml/2006/main" count="547" uniqueCount="239">
  <si>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</si>
  <si>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</si>
  <si>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</si>
  <si>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</si>
  <si>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</si>
  <si>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</si>
  <si>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</si>
  <si>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</si>
  <si>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</si>
  <si>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</si>
  <si>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</si>
  <si>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</si>
  <si>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</si>
  <si>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</si>
  <si>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</si>
  <si>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</si>
  <si>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</si>
  <si>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</si>
  <si>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</si>
  <si>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</si>
  <si>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</si>
  <si>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</si>
  <si>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</si>
  <si>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</si>
  <si>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</si>
  <si>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</si>
  <si>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</si>
  <si>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</si>
  <si>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</si>
  <si>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</si>
  <si>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</si>
  <si>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</si>
  <si>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</si>
  <si>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</si>
  <si>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</si>
  <si>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</si>
  <si>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</si>
  <si>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</si>
  <si>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</si>
  <si>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</si>
  <si>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</si>
  <si>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</si>
  <si>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</si>
  <si>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</si>
  <si>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</si>
  <si>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</si>
  <si>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</si>
  <si>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</si>
  <si>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</si>
  <si>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</si>
  <si>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</si>
  <si>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</si>
  <si>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</si>
  <si>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</si>
  <si>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</si>
  <si>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</si>
  <si>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</si>
  <si>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</si>
  <si>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</si>
  <si>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</si>
  <si>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</si>
  <si>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</si>
  <si>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</si>
  <si>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</si>
  <si>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</si>
  <si>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</si>
  <si>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</si>
  <si>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</si>
  <si>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</si>
  <si>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</si>
  <si>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</si>
  <si>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</si>
  <si>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</si>
  <si>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</si>
  <si>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</si>
  <si>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</si>
  <si>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</si>
  <si>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</si>
  <si>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</si>
  <si>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</si>
  <si>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</si>
  <si>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</si>
  <si>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</si>
  <si>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</si>
  <si>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</si>
  <si>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</si>
  <si>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</si>
  <si>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</si>
  <si>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</si>
  <si>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</si>
  <si>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</si>
  <si>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</si>
  <si>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</si>
  <si>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</si>
  <si>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</si>
  <si>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</si>
  <si>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</si>
  <si>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</si>
  <si>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</si>
  <si>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</si>
  <si>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</si>
  <si>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</si>
  <si>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</si>
  <si>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</si>
  <si>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</si>
  <si>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</si>
  <si>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</si>
  <si>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</si>
  <si>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</si>
  <si>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</si>
  <si>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</si>
  <si>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</si>
  <si>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</si>
  <si>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</si>
  <si>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</si>
  <si>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</si>
  <si>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</si>
  <si>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</si>
  <si>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</si>
  <si>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</si>
  <si>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</si>
  <si>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</si>
  <si>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</si>
  <si>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</si>
  <si>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</si>
  <si>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</si>
  <si>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</si>
  <si>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</si>
  <si>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</si>
  <si>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</si>
  <si>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</si>
  <si>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</si>
  <si>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</si>
  <si>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</si>
  <si>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</si>
  <si>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</si>
  <si>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</si>
  <si>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</si>
  <si>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</si>
  <si>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</si>
  <si>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</si>
  <si>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</si>
  <si>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</si>
  <si>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</si>
  <si>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</si>
  <si>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</si>
  <si>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</si>
  <si>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</si>
  <si>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</si>
  <si>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</si>
  <si>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</si>
  <si>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</si>
  <si>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</si>
  <si>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</si>
  <si>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</si>
  <si>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</si>
  <si>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</si>
  <si>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</si>
  <si>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</si>
  <si>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</si>
  <si>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</si>
  <si>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</si>
  <si>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</si>
  <si>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</si>
  <si>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</si>
  <si>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</si>
  <si>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</si>
  <si>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</si>
  <si>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</si>
  <si>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</si>
  <si>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</si>
  <si>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</si>
  <si>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</si>
  <si>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</si>
  <si>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</si>
  <si>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</si>
  <si>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</si>
  <si>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</si>
  <si>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</si>
  <si>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</si>
  <si>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</si>
  <si>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</si>
  <si>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</si>
  <si>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</si>
  <si>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</si>
  <si>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</si>
  <si>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</si>
  <si>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</si>
  <si>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Klimaprojekt Sædbækken</t>
  </si>
  <si>
    <t>Køretøjer, entreprenørmaskiner</t>
  </si>
  <si>
    <t>Køretøjer, små lastvogne (&lt; 3.500 kg.)</t>
  </si>
  <si>
    <t xml:space="preserve">Ledningsnet ≤ Ø 200 mm </t>
  </si>
  <si>
    <t xml:space="preserve">Ø 200 mm &lt; Ledningsnet ≤ Ø 500 mm </t>
  </si>
  <si>
    <t>Ø 800 mm &lt; Ledningsnet ≤ Ø 1000 mm</t>
  </si>
  <si>
    <t>Ø 1200 mm &lt; Ledningsnet ≤ Ø 1600 mm</t>
  </si>
  <si>
    <t>Ledningsnet &gt; Ø 1600 mm (rørbassiner og transportledninger)</t>
  </si>
  <si>
    <t>Brønde</t>
  </si>
  <si>
    <t>Pumpestationer m. overbygning (&lt; 20 m2), Konstruktioner</t>
  </si>
  <si>
    <t>Pumpestationer m. overbygning (&lt; 20 m2), Mek/EL</t>
  </si>
  <si>
    <t>Strømpeforing ≤ Ø 200 mm</t>
  </si>
  <si>
    <t>Strømpeforing Ø 200 mm &lt; Ledningsnet ≤ Ø 500 mm</t>
  </si>
  <si>
    <t>Strømpeforing Ø 500 mm &lt; Ledningsnet ≤ Ø 800 mm</t>
  </si>
  <si>
    <t>Værksteder, garager</t>
  </si>
  <si>
    <t>Beluftningstanke, Mek/EL</t>
  </si>
  <si>
    <t>Pumpestationer i underjordiske bygværker (&lt;50 m2), Mek/El</t>
  </si>
  <si>
    <t>Pumpestationer i brønde (&lt; 6,25 m2), Mek/EL</t>
  </si>
  <si>
    <t>Beluftningstanke, SRO</t>
  </si>
  <si>
    <t>Efterbehandlingsanlæg (sandfilter), Mek/EL</t>
  </si>
  <si>
    <t>Jordbassin Klasse B</t>
  </si>
  <si>
    <t>Andre bygninger (tekniske installationer, målere mv.)</t>
  </si>
  <si>
    <t>Forsinkelsesbassiner, lukkede med automatisk rensning og SRO Miljøklasse A (5.000-10.000 m3) - Mek/EL</t>
  </si>
  <si>
    <t>Jordbassin Klasse A</t>
  </si>
  <si>
    <t>Forsinkelsesbassiner, lukkede med automatisk rensning og SRO Miljøklasse A (500-1.000 m3) - Konstruktioner</t>
  </si>
  <si>
    <t>2014</t>
  </si>
  <si>
    <t>5</t>
  </si>
  <si>
    <t>25</t>
  </si>
  <si>
    <t>75</t>
  </si>
  <si>
    <t>50</t>
  </si>
  <si>
    <t>20</t>
  </si>
  <si>
    <t>10</t>
  </si>
  <si>
    <t>Baderum</t>
  </si>
  <si>
    <t>SVK regnmålere</t>
  </si>
  <si>
    <t>Indløb med riste, Mek/EL</t>
  </si>
  <si>
    <t>Beluftningstanke, Konstruktioner</t>
  </si>
  <si>
    <t>Ø 500 mm &lt; Ledningsnet ≤ Ø 800 mm</t>
  </si>
  <si>
    <t>Stik</t>
  </si>
  <si>
    <t>Strømpeforing Ø 800 mm &lt; Ledningsnet ≤ Ø 1000 mm</t>
  </si>
  <si>
    <t>Ø 1000 mm &lt; Ledningsnet ≤ Ø 1200 mm</t>
  </si>
  <si>
    <t>Ejendomsskatter</t>
  </si>
  <si>
    <t>Selskabsskatter</t>
  </si>
  <si>
    <t>Spildevandsafgift</t>
  </si>
  <si>
    <t>Køb af ydelser og produkter, der er omfattet af prisloftreguleringen, hos et andet selskab</t>
  </si>
  <si>
    <t>TV-inspektion</t>
  </si>
  <si>
    <t>Registrering af fejlkoblinger</t>
  </si>
  <si>
    <t>Drift af bassinanlæg bygget pga. vandplanerne</t>
  </si>
  <si>
    <t>Ikast-Brande Spildevand AS</t>
  </si>
  <si>
    <t>S052</t>
  </si>
  <si>
    <t>Tillæg for gennemførte investeringer i 2010-2014</t>
  </si>
  <si>
    <t>Nyt tillæg for periodevise driftsomkostninger (§ 8, stk. 2, nr.1)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</si>
</sst>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zoomScaleNormal="90" workbookViewId="0">
      <selection activeCell="D16" sqref="D16:F16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235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236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7" t="s">
        <v>58</v>
      </c>
      <c r="E8" s="257"/>
      <c r="F8" s="257"/>
      <c r="G8" s="123"/>
      <c r="H8" s="123"/>
      <c r="I8" s="123"/>
    </row>
    <row r="9" spans="1:9" x14ac:dyDescent="0.25">
      <c r="A9" s="121"/>
      <c r="B9" s="121"/>
      <c r="C9" s="121"/>
      <c r="D9" s="262" t="s">
        <v>107</v>
      </c>
      <c r="E9" s="262"/>
      <c r="F9" s="262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8" t="s">
        <v>59</v>
      </c>
      <c r="E13" s="258"/>
      <c r="F13" s="25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9" t="s">
        <v>60</v>
      </c>
      <c r="E16" s="260"/>
      <c r="F16" s="261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3" t="s">
        <v>132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4" t="s">
        <v>44</v>
      </c>
      <c r="E19" s="255"/>
      <c r="F19" s="256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4" t="s">
        <v>61</v>
      </c>
      <c r="E20" s="255"/>
      <c r="F20" s="256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4" t="s">
        <v>88</v>
      </c>
      <c r="E21" s="255"/>
      <c r="F21" s="256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4" t="s">
        <v>62</v>
      </c>
      <c r="E22" s="255"/>
      <c r="F22" s="256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1" t="s">
        <v>42</v>
      </c>
      <c r="E23" s="252"/>
      <c r="F23" s="253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8" t="s">
        <v>63</v>
      </c>
      <c r="E24" s="249"/>
      <c r="F24" s="250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5" t="s">
        <v>64</v>
      </c>
      <c r="E25" s="246"/>
      <c r="F25" s="247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2" t="s">
        <v>43</v>
      </c>
      <c r="E26" s="243"/>
      <c r="F26" s="244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9" t="s">
        <v>65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30" t="s">
        <v>142</v>
      </c>
      <c r="E28" s="231"/>
      <c r="F28" s="232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6" t="s">
        <v>143</v>
      </c>
      <c r="E29" s="237"/>
      <c r="F29" s="238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Ikast-Brande Spildevand AS</v>
      </c>
      <c r="B1" s="56"/>
      <c r="C1" s="56"/>
      <c r="D1" s="56"/>
      <c r="E1" s="56"/>
    </row>
    <row r="2" spans="1:5" x14ac:dyDescent="0.25">
      <c r="A2" s="222" t="str">
        <f>'1. Forside'!A2</f>
        <v>S052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6" t="s">
        <v>122</v>
      </c>
      <c r="C4" s="266"/>
      <c r="D4" s="266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232</v>
      </c>
      <c r="C7" s="51">
        <v>500000</v>
      </c>
      <c r="D7" s="191" t="s">
        <v>0</v>
      </c>
      <c r="E7" s="56"/>
    </row>
    <row r="8" spans="1:5" x14ac:dyDescent="0.25">
      <c r="A8" s="56"/>
      <c r="B8" s="213" t="s">
        <v>233</v>
      </c>
      <c r="C8" s="51">
        <v>200000</v>
      </c>
      <c r="D8" s="191" t="s">
        <v>0</v>
      </c>
      <c r="E8" s="56"/>
    </row>
    <row r="9" spans="1:5" x14ac:dyDescent="0.25">
      <c r="A9" s="56"/>
      <c r="B9" s="213" t="s">
        <v>234</v>
      </c>
      <c r="C9" s="51">
        <v>310000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1010000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0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0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Ikast-Brande Spildevand AS</v>
      </c>
      <c r="B1" s="26"/>
      <c r="C1" s="26"/>
      <c r="D1" s="26"/>
      <c r="E1" s="26"/>
    </row>
    <row r="2" spans="1:5" x14ac:dyDescent="0.25">
      <c r="A2" s="223" t="str">
        <f>'1. Forside'!A2</f>
        <v>S052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6" t="s">
        <v>121</v>
      </c>
      <c r="C4" s="266"/>
      <c r="D4" s="266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3" t="s">
        <v>155</v>
      </c>
      <c r="C7" s="274"/>
      <c r="D7" s="275"/>
      <c r="E7" s="26"/>
    </row>
    <row r="8" spans="1:5" x14ac:dyDescent="0.25">
      <c r="A8" s="26"/>
      <c r="B8" s="229" t="s">
        <v>188</v>
      </c>
      <c r="C8" s="51">
        <v>407366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407366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3" t="s">
        <v>156</v>
      </c>
      <c r="C12" s="274"/>
      <c r="D12" s="275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Ikast-Brande Spildevand AS</v>
      </c>
      <c r="B1" s="26"/>
      <c r="C1" s="26"/>
      <c r="D1" s="26"/>
      <c r="E1" s="26"/>
    </row>
    <row r="2" spans="1:5" x14ac:dyDescent="0.25">
      <c r="A2" s="223" t="str">
        <f>'1. Forside'!A2</f>
        <v>S052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3" t="s">
        <v>120</v>
      </c>
      <c r="C4" s="263"/>
      <c r="D4" s="263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1200000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175000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1025000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977183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1230000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-252817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Ikast-Brande Spildevand AS</v>
      </c>
      <c r="B1" s="26"/>
      <c r="C1" s="26"/>
      <c r="D1" s="26"/>
      <c r="E1" s="26"/>
    </row>
    <row r="2" spans="1:5" x14ac:dyDescent="0.25">
      <c r="A2" s="223" t="str">
        <f>'1. Forside'!A2</f>
        <v>S052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6" t="s">
        <v>119</v>
      </c>
      <c r="C4" s="266"/>
      <c r="D4" s="266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8297704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3800352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4497352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899470.4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Ikast-Brande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118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67596304.703565285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35301984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2898017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419656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1911667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40531324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2194414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55992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2250406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758332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-4432647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-32856354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-1992556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-216902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-204983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-39703442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3836620</v>
      </c>
      <c r="D27" s="79" t="s">
        <v>0</v>
      </c>
      <c r="E27" s="10">
        <f>IF(C27&lt;0,0,-C27)</f>
        <v>-3836620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1968868</v>
      </c>
      <c r="D29" s="79" t="s">
        <v>0</v>
      </c>
      <c r="E29" s="10">
        <f>-C29</f>
        <v>-1968868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62852267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62852267</v>
      </c>
      <c r="D36" s="79" t="s">
        <v>0</v>
      </c>
      <c r="E36" s="10">
        <f>-C36</f>
        <v>-62852267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-1061450.2964347154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Ikast-Brande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S052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3" t="s">
        <v>168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1058642</v>
      </c>
      <c r="D7" s="224" t="s">
        <v>0</v>
      </c>
      <c r="E7" s="225">
        <v>1834454.1524732858</v>
      </c>
      <c r="F7" s="224" t="s">
        <v>0</v>
      </c>
      <c r="G7" s="225">
        <v>2727200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185737</v>
      </c>
      <c r="F8" s="224" t="s">
        <v>0</v>
      </c>
      <c r="G8" s="226">
        <v>758332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872905</v>
      </c>
      <c r="D9" s="224" t="s">
        <v>0</v>
      </c>
      <c r="E9" s="226">
        <v>1834454.1524732858</v>
      </c>
      <c r="F9" s="224" t="s">
        <v>0</v>
      </c>
      <c r="G9" s="226">
        <v>1968868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185737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1"/>
  <sheetViews>
    <sheetView tabSelected="1" view="pageLayout" topLeftCell="A5" zoomScaleNormal="90" workbookViewId="0">
      <selection activeCell="C13" sqref="C13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Ikast-Brande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106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22775019.06446103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-86545.072444951918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-1056761</v>
      </c>
      <c r="D12" s="72" t="s">
        <v>0</v>
      </c>
      <c r="E12" s="75"/>
      <c r="F12" s="76"/>
      <c r="G12" s="1"/>
      <c r="H12" s="135"/>
    </row>
    <row r="13" spans="1:18" ht="14.1" customHeight="1" x14ac:dyDescent="0.2">
      <c r="A13" s="1"/>
      <c r="B13" s="4" t="s">
        <v>238</v>
      </c>
      <c r="C13" s="14">
        <v>466888</v>
      </c>
      <c r="D13" s="72" t="s">
        <v>0</v>
      </c>
      <c r="E13" s="77"/>
      <c r="F13" s="78"/>
      <c r="G13" s="1"/>
      <c r="H13" s="135"/>
    </row>
    <row r="14" spans="1:18" ht="14.1" customHeight="1" x14ac:dyDescent="0.2">
      <c r="A14" s="1"/>
      <c r="B14" s="3" t="s">
        <v>7</v>
      </c>
      <c r="C14" s="7">
        <f>SUM(C7:C13)</f>
        <v>22098600.992016077</v>
      </c>
      <c r="D14" s="79" t="s">
        <v>0</v>
      </c>
      <c r="E14" s="6">
        <f>C14</f>
        <v>22098600.992016077</v>
      </c>
      <c r="F14" s="80" t="s">
        <v>66</v>
      </c>
      <c r="G14" s="1"/>
      <c r="H14" s="135"/>
    </row>
    <row r="15" spans="1:18" ht="14.1" customHeight="1" x14ac:dyDescent="0.2">
      <c r="A15" s="1"/>
      <c r="B15" s="2" t="s">
        <v>8</v>
      </c>
      <c r="C15" s="15"/>
      <c r="D15" s="81"/>
      <c r="E15" s="82"/>
      <c r="F15" s="83"/>
      <c r="G15" s="1"/>
      <c r="H15" s="135"/>
    </row>
    <row r="16" spans="1:18" ht="14.1" customHeight="1" x14ac:dyDescent="0.2">
      <c r="A16" s="1"/>
      <c r="B16" s="4" t="s">
        <v>9</v>
      </c>
      <c r="C16" s="14">
        <f>'5. Historiske investeringer'!C9</f>
        <v>34767664</v>
      </c>
      <c r="D16" s="84" t="s">
        <v>0</v>
      </c>
      <c r="E16" s="85"/>
      <c r="F16" s="86"/>
      <c r="G16" s="1"/>
      <c r="H16" s="135"/>
    </row>
    <row r="17" spans="1:15" ht="14.1" customHeight="1" x14ac:dyDescent="0.2">
      <c r="A17" s="1"/>
      <c r="B17" s="4" t="s">
        <v>237</v>
      </c>
      <c r="C17" s="14">
        <f>'6. Gennemførte investeringer'!F38</f>
        <v>5611463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'7. Korrektion investeringer'!C10</f>
        <v>1271880.4933333332</v>
      </c>
      <c r="D18" s="84" t="s">
        <v>0</v>
      </c>
      <c r="E18" s="87"/>
      <c r="F18" s="88"/>
      <c r="G18" s="1"/>
      <c r="H18" s="135"/>
      <c r="O18" s="135"/>
    </row>
    <row r="19" spans="1:15" ht="14.1" customHeight="1" x14ac:dyDescent="0.2">
      <c r="A19" s="1"/>
      <c r="B19" s="4" t="s">
        <v>111</v>
      </c>
      <c r="C19" s="14">
        <f>'8. Planlagte investeringer'!F45</f>
        <v>1242333.3333333333</v>
      </c>
      <c r="D19" s="84" t="s">
        <v>0</v>
      </c>
      <c r="E19" s="87"/>
      <c r="F19" s="88"/>
      <c r="G19" s="1"/>
      <c r="H19" s="135"/>
      <c r="O19" s="135"/>
    </row>
    <row r="20" spans="1:15" ht="13.5" customHeight="1" x14ac:dyDescent="0.2">
      <c r="A20" s="1"/>
      <c r="B20" s="3" t="s">
        <v>22</v>
      </c>
      <c r="C20" s="9">
        <f>SUM(C16:C19)</f>
        <v>42893340.826666668</v>
      </c>
      <c r="D20" s="79" t="s">
        <v>0</v>
      </c>
      <c r="E20" s="8">
        <f>C20</f>
        <v>42893340.826666668</v>
      </c>
      <c r="F20" s="89" t="s">
        <v>66</v>
      </c>
      <c r="G20" s="1"/>
      <c r="H20" s="135"/>
    </row>
    <row r="21" spans="1:15" ht="14.1" customHeight="1" x14ac:dyDescent="0.2">
      <c r="A21" s="1"/>
      <c r="B21" s="2" t="s">
        <v>10</v>
      </c>
      <c r="C21" s="15"/>
      <c r="D21" s="81"/>
      <c r="E21" s="90"/>
      <c r="F21" s="91"/>
      <c r="G21" s="1"/>
      <c r="H21" s="135"/>
    </row>
    <row r="22" spans="1:15" ht="14.1" customHeight="1" x14ac:dyDescent="0.2">
      <c r="A22" s="1"/>
      <c r="B22" s="4" t="s">
        <v>144</v>
      </c>
      <c r="C22" s="14">
        <f>'9. 1-1 omkostninger'!C12</f>
        <v>2528000</v>
      </c>
      <c r="D22" s="72" t="s">
        <v>0</v>
      </c>
      <c r="E22" s="85"/>
      <c r="F22" s="86"/>
      <c r="G22" s="1"/>
      <c r="H22" s="135"/>
    </row>
    <row r="23" spans="1:15" ht="25.5" x14ac:dyDescent="0.2">
      <c r="A23" s="1"/>
      <c r="B23" s="4" t="s">
        <v>182</v>
      </c>
      <c r="C23" s="14">
        <f>'9. 1-1 omkostninger'!C18</f>
        <v>135000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omkostninger'!C24</f>
        <v>555932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150</v>
      </c>
      <c r="C25" s="14">
        <f>'10. Miljø- og servicemål'!C10</f>
        <v>1010000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servicemål'!C16</f>
        <v>0</v>
      </c>
      <c r="D26" s="72" t="s">
        <v>0</v>
      </c>
      <c r="E26" s="87"/>
      <c r="F26" s="88"/>
      <c r="G26" s="1"/>
      <c r="H26" s="135"/>
    </row>
    <row r="27" spans="1:15" ht="25.5" x14ac:dyDescent="0.2">
      <c r="A27" s="1"/>
      <c r="B27" s="4" t="s">
        <v>183</v>
      </c>
      <c r="C27" s="14">
        <f>'11. Klimatilpasning'!C9</f>
        <v>407366</v>
      </c>
      <c r="D27" s="136" t="s">
        <v>0</v>
      </c>
      <c r="E27" s="87"/>
      <c r="F27" s="137"/>
      <c r="G27" s="1"/>
      <c r="H27" s="135"/>
    </row>
    <row r="28" spans="1:15" ht="25.5" x14ac:dyDescent="0.2">
      <c r="A28" s="1"/>
      <c r="B28" s="4" t="s">
        <v>184</v>
      </c>
      <c r="C28" s="14">
        <f>'11. Klimatilpasning'!C15</f>
        <v>0</v>
      </c>
      <c r="D28" s="136" t="s">
        <v>0</v>
      </c>
      <c r="E28" s="87"/>
      <c r="F28" s="137"/>
      <c r="G28" s="1"/>
      <c r="H28" s="135"/>
    </row>
    <row r="29" spans="1:15" ht="14.1" customHeight="1" x14ac:dyDescent="0.2">
      <c r="A29" s="1"/>
      <c r="B29" s="4" t="s">
        <v>185</v>
      </c>
      <c r="C29" s="14">
        <f>'12. Nettofinansielle poster'!C9</f>
        <v>1025000</v>
      </c>
      <c r="D29" s="72" t="s">
        <v>0</v>
      </c>
      <c r="E29" s="87"/>
      <c r="F29" s="88"/>
      <c r="G29" s="1"/>
      <c r="H29" s="135"/>
      <c r="M29" s="138"/>
      <c r="N29" s="138"/>
      <c r="O29" s="138"/>
    </row>
    <row r="30" spans="1:15" ht="14.1" customHeight="1" x14ac:dyDescent="0.2">
      <c r="A30" s="1"/>
      <c r="B30" s="4" t="s">
        <v>114</v>
      </c>
      <c r="C30" s="14">
        <f>'12. Nettofinansielle poster'!C15</f>
        <v>-252817</v>
      </c>
      <c r="D30" s="72" t="s">
        <v>0</v>
      </c>
      <c r="E30" s="92"/>
      <c r="F30" s="93"/>
      <c r="G30" s="1"/>
      <c r="H30" s="135"/>
      <c r="M30" s="139"/>
      <c r="N30" s="140"/>
      <c r="O30" s="141"/>
    </row>
    <row r="31" spans="1:15" ht="14.1" customHeight="1" x14ac:dyDescent="0.2">
      <c r="A31" s="1"/>
      <c r="B31" s="3" t="s">
        <v>15</v>
      </c>
      <c r="C31" s="7">
        <f>SUM(C22:C30)</f>
        <v>5408481</v>
      </c>
      <c r="D31" s="79" t="s">
        <v>0</v>
      </c>
      <c r="E31" s="6">
        <f>C31</f>
        <v>5408481</v>
      </c>
      <c r="F31" s="80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2" t="s">
        <v>45</v>
      </c>
      <c r="C32" s="16"/>
      <c r="D32" s="94"/>
      <c r="E32" s="95"/>
      <c r="F32" s="96"/>
      <c r="G32" s="1"/>
      <c r="H32" s="135"/>
      <c r="N32" s="138"/>
      <c r="O32" s="138"/>
    </row>
    <row r="33" spans="1:8" ht="14.1" customHeight="1" x14ac:dyDescent="0.2">
      <c r="A33" s="1"/>
      <c r="B33" s="3" t="s">
        <v>19</v>
      </c>
      <c r="C33" s="9">
        <f>'13. Over- eller underdækning'!C11</f>
        <v>899470.4</v>
      </c>
      <c r="D33" s="79" t="s">
        <v>0</v>
      </c>
      <c r="E33" s="10">
        <f>C33</f>
        <v>899470.4</v>
      </c>
      <c r="F33" s="80" t="s">
        <v>66</v>
      </c>
      <c r="G33" s="1"/>
      <c r="H33" s="135"/>
    </row>
    <row r="34" spans="1:8" ht="14.1" customHeight="1" x14ac:dyDescent="0.2">
      <c r="A34" s="1"/>
      <c r="B34" s="5" t="s">
        <v>11</v>
      </c>
      <c r="C34" s="17"/>
      <c r="D34" s="97"/>
      <c r="E34" s="82"/>
      <c r="F34" s="98"/>
      <c r="G34" s="1"/>
      <c r="H34" s="135"/>
    </row>
    <row r="35" spans="1:8" ht="14.1" customHeight="1" x14ac:dyDescent="0.2">
      <c r="A35" s="1"/>
      <c r="B35" s="3" t="s">
        <v>187</v>
      </c>
      <c r="C35" s="9">
        <f>'14. Kontrol med indtægtsrammen'!E37</f>
        <v>-1061450.2964347154</v>
      </c>
      <c r="D35" s="79" t="s">
        <v>0</v>
      </c>
      <c r="E35" s="12">
        <f>C35</f>
        <v>-1061450.2964347154</v>
      </c>
      <c r="F35" s="80" t="s">
        <v>66</v>
      </c>
      <c r="G35" s="1"/>
      <c r="H35" s="135"/>
    </row>
    <row r="36" spans="1:8" ht="14.1" customHeight="1" x14ac:dyDescent="0.2">
      <c r="A36" s="1"/>
      <c r="B36" s="2" t="s">
        <v>12</v>
      </c>
      <c r="C36" s="99"/>
      <c r="D36" s="81"/>
      <c r="E36" s="82"/>
      <c r="F36" s="83"/>
      <c r="G36" s="1"/>
      <c r="H36" s="135"/>
    </row>
    <row r="37" spans="1:8" ht="14.1" customHeight="1" x14ac:dyDescent="0.2">
      <c r="A37" s="1"/>
      <c r="B37" s="113" t="s">
        <v>115</v>
      </c>
      <c r="C37" s="11"/>
      <c r="D37" s="100"/>
      <c r="E37" s="10">
        <f>E14+E20+E31+E33+E35</f>
        <v>70238442.922248036</v>
      </c>
      <c r="F37" s="80" t="s">
        <v>66</v>
      </c>
      <c r="G37" s="1"/>
      <c r="H37" s="135"/>
    </row>
    <row r="38" spans="1:8" ht="14.1" customHeight="1" x14ac:dyDescent="0.2">
      <c r="A38" s="1"/>
      <c r="B38" s="112" t="s">
        <v>116</v>
      </c>
      <c r="C38" s="101"/>
      <c r="D38" s="102"/>
      <c r="E38" s="142">
        <v>1778888</v>
      </c>
      <c r="F38" s="103" t="s">
        <v>67</v>
      </c>
      <c r="G38" s="1"/>
      <c r="H38" s="135"/>
    </row>
    <row r="39" spans="1:8" ht="14.1" customHeight="1" x14ac:dyDescent="0.2">
      <c r="A39" s="1"/>
      <c r="B39" s="2" t="s">
        <v>117</v>
      </c>
      <c r="C39" s="104"/>
      <c r="D39" s="105"/>
      <c r="E39" s="67">
        <f>E37/E38</f>
        <v>39.484466094688386</v>
      </c>
      <c r="F39" s="106" t="s">
        <v>68</v>
      </c>
      <c r="G39" s="1"/>
      <c r="H39" s="135"/>
    </row>
    <row r="40" spans="1:8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43"/>
      <c r="C41" s="129"/>
      <c r="D41" s="130"/>
      <c r="E41" s="131"/>
      <c r="F41" s="130"/>
      <c r="G41" s="1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t="12.95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x14ac:dyDescent="0.2">
      <c r="A45" s="1"/>
      <c r="B45" s="143"/>
      <c r="C45" s="129"/>
      <c r="D45" s="130"/>
      <c r="E45" s="131"/>
      <c r="F45" s="130"/>
      <c r="G45" s="1"/>
    </row>
    <row r="46" spans="1:8" ht="12.95" hidden="1" customHeight="1" x14ac:dyDescent="0.2"/>
    <row r="47" spans="1:8" ht="12.95" hidden="1" customHeight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ht="12.95" hidden="1" x14ac:dyDescent="0.2">
      <c r="C49" s="132"/>
      <c r="D49" s="132"/>
      <c r="E49" s="132"/>
      <c r="F49" s="132"/>
    </row>
    <row r="50" spans="1:7" x14ac:dyDescent="0.2">
      <c r="A50" s="214"/>
      <c r="B50" s="214"/>
      <c r="C50" s="215"/>
      <c r="D50" s="216"/>
      <c r="E50" s="217"/>
      <c r="F50" s="216"/>
      <c r="G50" s="214"/>
    </row>
    <row r="51" spans="1:7" x14ac:dyDescent="0.2">
      <c r="A51" s="214"/>
      <c r="B51" s="214"/>
      <c r="C51" s="215"/>
      <c r="D51" s="216"/>
      <c r="E51" s="217"/>
      <c r="F51" s="216"/>
      <c r="G51" s="214"/>
    </row>
  </sheetData>
  <mergeCells count="1">
    <mergeCell ref="B4:F4"/>
  </mergeCells>
  <hyperlinks>
    <hyperlink ref="B16" location="'5. Historiske investeringer'!A1" display="Tillæg for historiske investeringer"/>
    <hyperlink ref="B17" location="'6. Gennemførte investeringer'!A1" display="Tillæg for gennemførte investeringer i 2012-2014"/>
    <hyperlink ref="B18" location="'7. Korrektion investeringer'!A1" display="Korrektion af tillæg for planlagte investeringer vedrørende 2014"/>
    <hyperlink ref="B19" location="'8. Planlagte investeringer'!A1" display="Tillæg for planlagte investeringer i 2015 og 2016"/>
    <hyperlink ref="B22:B24" location="'8. 1-1 omkostninger'!A1" display="Tillæg for 1:1 omkostninger i 2015"/>
    <hyperlink ref="B25:B26" location="'9. Miljø- og servicemål'!A1" display="Tillæg for driftsomkostninger til miljø- og servicemål i 2015"/>
    <hyperlink ref="B29:B30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2" location="'9. 1-1 omkostninger'!A1" display="Tillæg for budgetterede 1:1 omkostninger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8" location="'11. Klimatilpasning'!A1" display="Korrektion ift. faktiske driftsomkostninger til medfinansiering af klimatilpasningsprojekter i 2014"/>
    <hyperlink ref="B29" location="'12. Nettofinansielle poster'!A1" display="Tillæg/fradrag for budgetterede nettofinansielle poster i 2016"/>
    <hyperlink ref="B30" location="'12. Nettofinansielle poster'!A1" display="Korrektion ift. faktiske nettofinansielle poster i 2014"/>
    <hyperlink ref="B27" location="'11. Klimatilpasning'!A1" display="Tillæg for budgetterede driftsomkostninger til medfinansiering af klimatilpasningsprojekter i 2016"/>
    <hyperlink ref="B33" location="'13. Over- eller underdækning'!A1" display="Tillæg/fradrag for over- eller underdækning til og med 2010"/>
    <hyperlink ref="B35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Ikast-Brande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S052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3" t="s">
        <v>128</v>
      </c>
      <c r="C4" s="263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22775019.06446103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22775019.06446103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22775019.06446103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-86545.072444951918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Ikast-Brande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127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15416410.404733671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22688473.992016077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22775019.06446103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4227043.5383639671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1056761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Ikast-Brande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126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1600767744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34767664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34767664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4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Ikast-Brande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4" t="s">
        <v>130</v>
      </c>
      <c r="C4" s="264"/>
      <c r="D4" s="264"/>
      <c r="E4" s="264"/>
      <c r="F4" s="264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5" t="s">
        <v>52</v>
      </c>
      <c r="G7" s="265"/>
      <c r="H7" s="26"/>
    </row>
    <row r="8" spans="1:8" s="150" customFormat="1" x14ac:dyDescent="0.25">
      <c r="A8" s="26"/>
      <c r="B8" s="29" t="s">
        <v>189</v>
      </c>
      <c r="C8" s="30" t="s">
        <v>213</v>
      </c>
      <c r="D8" s="31" t="s">
        <v>214</v>
      </c>
      <c r="E8" s="32">
        <v>447722</v>
      </c>
      <c r="F8" s="34">
        <f t="shared" ref="F8" si="0">E8/D8</f>
        <v>89544.4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213</v>
      </c>
      <c r="D9" s="31" t="s">
        <v>214</v>
      </c>
      <c r="E9" s="32">
        <v>669590</v>
      </c>
      <c r="F9" s="34">
        <f t="shared" ref="F9:F35" si="1">E9/D9</f>
        <v>133918</v>
      </c>
      <c r="G9" s="35" t="s">
        <v>0</v>
      </c>
      <c r="H9" s="26"/>
    </row>
    <row r="10" spans="1:8" s="150" customFormat="1" x14ac:dyDescent="0.25">
      <c r="A10" s="26"/>
      <c r="B10" s="29" t="s">
        <v>220</v>
      </c>
      <c r="C10" s="30" t="s">
        <v>213</v>
      </c>
      <c r="D10" s="31" t="s">
        <v>215</v>
      </c>
      <c r="E10" s="32">
        <v>625917</v>
      </c>
      <c r="F10" s="34">
        <f t="shared" si="1"/>
        <v>25036.68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213</v>
      </c>
      <c r="D11" s="31" t="s">
        <v>216</v>
      </c>
      <c r="E11" s="32">
        <v>7796256</v>
      </c>
      <c r="F11" s="34">
        <f t="shared" si="1"/>
        <v>103950.08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213</v>
      </c>
      <c r="D12" s="31" t="s">
        <v>216</v>
      </c>
      <c r="E12" s="32">
        <v>7341610</v>
      </c>
      <c r="F12" s="34">
        <f t="shared" si="1"/>
        <v>97888.133333333331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 t="s">
        <v>213</v>
      </c>
      <c r="D13" s="31" t="s">
        <v>216</v>
      </c>
      <c r="E13" s="32">
        <v>906195</v>
      </c>
      <c r="F13" s="34">
        <f t="shared" si="1"/>
        <v>12082.6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 t="s">
        <v>213</v>
      </c>
      <c r="D14" s="31" t="s">
        <v>216</v>
      </c>
      <c r="E14" s="32">
        <v>747610</v>
      </c>
      <c r="F14" s="34">
        <f t="shared" si="1"/>
        <v>9968.1333333333332</v>
      </c>
      <c r="G14" s="35" t="s">
        <v>0</v>
      </c>
      <c r="H14" s="26"/>
    </row>
    <row r="15" spans="1:8" s="150" customFormat="1" x14ac:dyDescent="0.25">
      <c r="A15" s="26"/>
      <c r="B15" s="29" t="s">
        <v>194</v>
      </c>
      <c r="C15" s="30" t="s">
        <v>213</v>
      </c>
      <c r="D15" s="31" t="s">
        <v>216</v>
      </c>
      <c r="E15" s="32">
        <v>245001</v>
      </c>
      <c r="F15" s="34">
        <f t="shared" si="1"/>
        <v>3266.68</v>
      </c>
      <c r="G15" s="35" t="s">
        <v>0</v>
      </c>
      <c r="H15" s="26"/>
    </row>
    <row r="16" spans="1:8" s="150" customFormat="1" x14ac:dyDescent="0.25">
      <c r="A16" s="26"/>
      <c r="B16" s="29" t="s">
        <v>195</v>
      </c>
      <c r="C16" s="30" t="s">
        <v>213</v>
      </c>
      <c r="D16" s="31" t="s">
        <v>216</v>
      </c>
      <c r="E16" s="32">
        <v>56235</v>
      </c>
      <c r="F16" s="34">
        <f t="shared" si="1"/>
        <v>749.8</v>
      </c>
      <c r="G16" s="35" t="s">
        <v>0</v>
      </c>
      <c r="H16" s="26"/>
    </row>
    <row r="17" spans="1:8" s="150" customFormat="1" x14ac:dyDescent="0.25">
      <c r="A17" s="26"/>
      <c r="B17" s="29" t="s">
        <v>196</v>
      </c>
      <c r="C17" s="30" t="s">
        <v>213</v>
      </c>
      <c r="D17" s="31" t="s">
        <v>216</v>
      </c>
      <c r="E17" s="32">
        <v>4208156</v>
      </c>
      <c r="F17" s="34">
        <f t="shared" si="1"/>
        <v>56108.746666666666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 t="s">
        <v>213</v>
      </c>
      <c r="D18" s="31" t="s">
        <v>217</v>
      </c>
      <c r="E18" s="32">
        <v>302337</v>
      </c>
      <c r="F18" s="34">
        <f t="shared" si="1"/>
        <v>6046.74</v>
      </c>
      <c r="G18" s="35" t="s">
        <v>0</v>
      </c>
      <c r="H18" s="26"/>
    </row>
    <row r="19" spans="1:8" s="150" customFormat="1" x14ac:dyDescent="0.25">
      <c r="A19" s="26"/>
      <c r="B19" s="29" t="s">
        <v>198</v>
      </c>
      <c r="C19" s="30" t="s">
        <v>213</v>
      </c>
      <c r="D19" s="31" t="s">
        <v>218</v>
      </c>
      <c r="E19" s="32">
        <v>1613306</v>
      </c>
      <c r="F19" s="34">
        <f t="shared" si="1"/>
        <v>80665.3</v>
      </c>
      <c r="G19" s="35" t="s">
        <v>0</v>
      </c>
      <c r="H19" s="26"/>
    </row>
    <row r="20" spans="1:8" s="150" customFormat="1" x14ac:dyDescent="0.25">
      <c r="A20" s="26"/>
      <c r="B20" s="29" t="s">
        <v>199</v>
      </c>
      <c r="C20" s="30" t="s">
        <v>213</v>
      </c>
      <c r="D20" s="31" t="s">
        <v>217</v>
      </c>
      <c r="E20" s="32">
        <v>2078162</v>
      </c>
      <c r="F20" s="34">
        <f t="shared" si="1"/>
        <v>41563.24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 t="s">
        <v>213</v>
      </c>
      <c r="D21" s="31" t="s">
        <v>217</v>
      </c>
      <c r="E21" s="32">
        <v>65918</v>
      </c>
      <c r="F21" s="34">
        <f t="shared" si="1"/>
        <v>1318.36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 t="s">
        <v>213</v>
      </c>
      <c r="D22" s="31" t="s">
        <v>217</v>
      </c>
      <c r="E22" s="32">
        <v>48184</v>
      </c>
      <c r="F22" s="34">
        <f t="shared" si="1"/>
        <v>963.68</v>
      </c>
      <c r="G22" s="35" t="s">
        <v>0</v>
      </c>
      <c r="H22" s="26"/>
    </row>
    <row r="23" spans="1:8" s="150" customFormat="1" x14ac:dyDescent="0.25">
      <c r="A23" s="26"/>
      <c r="B23" s="29" t="s">
        <v>202</v>
      </c>
      <c r="C23" s="30" t="s">
        <v>213</v>
      </c>
      <c r="D23" s="31" t="s">
        <v>216</v>
      </c>
      <c r="E23" s="32">
        <v>3101923</v>
      </c>
      <c r="F23" s="34">
        <f t="shared" si="1"/>
        <v>41358.973333333335</v>
      </c>
      <c r="G23" s="35" t="s">
        <v>0</v>
      </c>
      <c r="H23" s="26"/>
    </row>
    <row r="24" spans="1:8" s="150" customFormat="1" x14ac:dyDescent="0.25">
      <c r="A24" s="26"/>
      <c r="B24" s="29" t="s">
        <v>203</v>
      </c>
      <c r="C24" s="30" t="s">
        <v>213</v>
      </c>
      <c r="D24" s="31" t="s">
        <v>218</v>
      </c>
      <c r="E24" s="32">
        <v>546264</v>
      </c>
      <c r="F24" s="34">
        <f t="shared" si="1"/>
        <v>27313.200000000001</v>
      </c>
      <c r="G24" s="35" t="s">
        <v>0</v>
      </c>
      <c r="H24" s="26"/>
    </row>
    <row r="25" spans="1:8" s="150" customFormat="1" x14ac:dyDescent="0.25">
      <c r="A25" s="26"/>
      <c r="B25" s="29" t="s">
        <v>221</v>
      </c>
      <c r="C25" s="30" t="s">
        <v>213</v>
      </c>
      <c r="D25" s="31" t="s">
        <v>218</v>
      </c>
      <c r="E25" s="32">
        <v>383118</v>
      </c>
      <c r="F25" s="34">
        <f t="shared" si="1"/>
        <v>19155.900000000001</v>
      </c>
      <c r="G25" s="35" t="s">
        <v>0</v>
      </c>
      <c r="H25" s="26"/>
    </row>
    <row r="26" spans="1:8" s="150" customFormat="1" x14ac:dyDescent="0.25">
      <c r="A26" s="26"/>
      <c r="B26" s="29" t="s">
        <v>204</v>
      </c>
      <c r="C26" s="30" t="s">
        <v>213</v>
      </c>
      <c r="D26" s="31" t="s">
        <v>218</v>
      </c>
      <c r="E26" s="32">
        <v>128797</v>
      </c>
      <c r="F26" s="34">
        <f t="shared" si="1"/>
        <v>6439.85</v>
      </c>
      <c r="G26" s="35" t="s">
        <v>0</v>
      </c>
      <c r="H26" s="26"/>
    </row>
    <row r="27" spans="1:8" s="150" customFormat="1" x14ac:dyDescent="0.25">
      <c r="A27" s="26"/>
      <c r="B27" s="29" t="s">
        <v>205</v>
      </c>
      <c r="C27" s="30" t="s">
        <v>213</v>
      </c>
      <c r="D27" s="31" t="s">
        <v>218</v>
      </c>
      <c r="E27" s="32">
        <v>678028</v>
      </c>
      <c r="F27" s="34">
        <f t="shared" si="1"/>
        <v>33901.4</v>
      </c>
      <c r="G27" s="35" t="s">
        <v>0</v>
      </c>
      <c r="H27" s="26"/>
    </row>
    <row r="28" spans="1:8" s="150" customFormat="1" x14ac:dyDescent="0.25">
      <c r="A28" s="26"/>
      <c r="B28" s="29" t="s">
        <v>206</v>
      </c>
      <c r="C28" s="30" t="s">
        <v>213</v>
      </c>
      <c r="D28" s="31" t="s">
        <v>219</v>
      </c>
      <c r="E28" s="32">
        <v>244049</v>
      </c>
      <c r="F28" s="34">
        <f t="shared" si="1"/>
        <v>24404.9</v>
      </c>
      <c r="G28" s="35" t="s">
        <v>0</v>
      </c>
      <c r="H28" s="26"/>
    </row>
    <row r="29" spans="1:8" s="150" customFormat="1" x14ac:dyDescent="0.25">
      <c r="A29" s="26"/>
      <c r="B29" s="29" t="s">
        <v>207</v>
      </c>
      <c r="C29" s="30" t="s">
        <v>213</v>
      </c>
      <c r="D29" s="31" t="s">
        <v>218</v>
      </c>
      <c r="E29" s="32">
        <v>133205</v>
      </c>
      <c r="F29" s="34">
        <f t="shared" si="1"/>
        <v>6660.25</v>
      </c>
      <c r="G29" s="35" t="s">
        <v>0</v>
      </c>
      <c r="H29" s="26"/>
    </row>
    <row r="30" spans="1:8" s="150" customFormat="1" x14ac:dyDescent="0.25">
      <c r="A30" s="26"/>
      <c r="B30" s="29" t="s">
        <v>208</v>
      </c>
      <c r="C30" s="30" t="s">
        <v>213</v>
      </c>
      <c r="D30" s="31" t="s">
        <v>217</v>
      </c>
      <c r="E30" s="32">
        <v>1504385</v>
      </c>
      <c r="F30" s="34">
        <f t="shared" si="1"/>
        <v>30087.7</v>
      </c>
      <c r="G30" s="35" t="s">
        <v>0</v>
      </c>
      <c r="H30" s="26"/>
    </row>
    <row r="31" spans="1:8" s="150" customFormat="1" x14ac:dyDescent="0.25">
      <c r="A31" s="26"/>
      <c r="B31" s="29" t="s">
        <v>208</v>
      </c>
      <c r="C31" s="30" t="s">
        <v>213</v>
      </c>
      <c r="D31" s="31" t="s">
        <v>217</v>
      </c>
      <c r="E31" s="32">
        <v>2312115</v>
      </c>
      <c r="F31" s="34">
        <f t="shared" si="1"/>
        <v>46242.3</v>
      </c>
      <c r="G31" s="35" t="s">
        <v>0</v>
      </c>
      <c r="H31" s="26"/>
    </row>
    <row r="32" spans="1:8" s="150" customFormat="1" x14ac:dyDescent="0.25">
      <c r="A32" s="26"/>
      <c r="B32" s="29" t="s">
        <v>209</v>
      </c>
      <c r="C32" s="30" t="s">
        <v>213</v>
      </c>
      <c r="D32" s="31" t="s">
        <v>216</v>
      </c>
      <c r="E32" s="32">
        <v>96294</v>
      </c>
      <c r="F32" s="34">
        <f t="shared" si="1"/>
        <v>1283.92</v>
      </c>
      <c r="G32" s="35" t="s">
        <v>0</v>
      </c>
      <c r="H32" s="26"/>
    </row>
    <row r="33" spans="1:8" s="150" customFormat="1" ht="26.25" x14ac:dyDescent="0.25">
      <c r="A33" s="26"/>
      <c r="B33" s="29" t="s">
        <v>210</v>
      </c>
      <c r="C33" s="30" t="s">
        <v>213</v>
      </c>
      <c r="D33" s="31" t="s">
        <v>218</v>
      </c>
      <c r="E33" s="32">
        <v>6123578</v>
      </c>
      <c r="F33" s="34">
        <f t="shared" si="1"/>
        <v>306178.90000000002</v>
      </c>
      <c r="G33" s="35" t="s">
        <v>0</v>
      </c>
      <c r="H33" s="26"/>
    </row>
    <row r="34" spans="1:8" s="150" customFormat="1" x14ac:dyDescent="0.25">
      <c r="A34" s="26"/>
      <c r="B34" s="29" t="s">
        <v>211</v>
      </c>
      <c r="C34" s="30" t="s">
        <v>213</v>
      </c>
      <c r="D34" s="31" t="s">
        <v>217</v>
      </c>
      <c r="E34" s="32">
        <v>5668822</v>
      </c>
      <c r="F34" s="34">
        <f t="shared" si="1"/>
        <v>113376.44</v>
      </c>
      <c r="G34" s="35" t="s">
        <v>0</v>
      </c>
      <c r="H34" s="26"/>
    </row>
    <row r="35" spans="1:8" s="150" customFormat="1" ht="26.25" x14ac:dyDescent="0.25">
      <c r="A35" s="26"/>
      <c r="B35" s="29" t="s">
        <v>212</v>
      </c>
      <c r="C35" s="30" t="s">
        <v>213</v>
      </c>
      <c r="D35" s="31" t="s">
        <v>216</v>
      </c>
      <c r="E35" s="32">
        <v>1934958</v>
      </c>
      <c r="F35" s="34">
        <f t="shared" si="1"/>
        <v>25799.439999999999</v>
      </c>
      <c r="G35" s="35" t="s">
        <v>0</v>
      </c>
      <c r="H35" s="26"/>
    </row>
    <row r="36" spans="1:8" s="150" customFormat="1" x14ac:dyDescent="0.25">
      <c r="A36" s="26"/>
      <c r="B36" s="23" t="s">
        <v>72</v>
      </c>
      <c r="C36" s="160"/>
      <c r="D36" s="160"/>
      <c r="E36" s="160"/>
      <c r="F36" s="36">
        <f>SUM(F8:F35)</f>
        <v>1345273.7466666666</v>
      </c>
      <c r="G36" s="37" t="s">
        <v>0</v>
      </c>
      <c r="H36" s="26"/>
    </row>
    <row r="37" spans="1:8" s="150" customFormat="1" x14ac:dyDescent="0.25">
      <c r="A37" s="26"/>
      <c r="B37" s="107" t="s">
        <v>136</v>
      </c>
      <c r="C37" s="161"/>
      <c r="D37" s="161"/>
      <c r="E37" s="161"/>
      <c r="F37" s="66">
        <v>4266189.2533333329</v>
      </c>
      <c r="G37" s="37" t="s">
        <v>0</v>
      </c>
      <c r="H37" s="26"/>
    </row>
    <row r="38" spans="1:8" s="150" customFormat="1" x14ac:dyDescent="0.25">
      <c r="A38" s="26"/>
      <c r="B38" s="39" t="s">
        <v>69</v>
      </c>
      <c r="C38" s="162"/>
      <c r="D38" s="162"/>
      <c r="E38" s="163"/>
      <c r="F38" s="38">
        <f>F36+F37</f>
        <v>5611463</v>
      </c>
      <c r="G38" s="38" t="s">
        <v>0</v>
      </c>
      <c r="H38" s="26"/>
    </row>
    <row r="39" spans="1:8" s="150" customFormat="1" x14ac:dyDescent="0.25">
      <c r="A39" s="26"/>
      <c r="B39" s="26"/>
      <c r="C39" s="26"/>
      <c r="D39" s="26"/>
      <c r="E39" s="26"/>
      <c r="F39" s="26"/>
      <c r="G39" s="26"/>
      <c r="H39" s="26"/>
    </row>
    <row r="40" spans="1:8" s="150" customFormat="1" x14ac:dyDescent="0.25">
      <c r="A40" s="26"/>
      <c r="B40" s="26"/>
      <c r="C40" s="26"/>
      <c r="D40" s="26"/>
      <c r="E40" s="26"/>
      <c r="F40" s="26"/>
      <c r="G40" s="26"/>
      <c r="H40" s="26"/>
    </row>
    <row r="41" spans="1:8" s="150" customFormat="1" x14ac:dyDescent="0.25">
      <c r="A41" s="26"/>
      <c r="B41" s="26"/>
      <c r="C41" s="26"/>
      <c r="D41" s="26"/>
      <c r="E41" s="26"/>
      <c r="F41" s="26"/>
      <c r="G41" s="26"/>
      <c r="H41" s="26"/>
    </row>
    <row r="42" spans="1:8" s="150" customFormat="1" hidden="1" x14ac:dyDescent="0.25"/>
    <row r="43" spans="1:8" s="150" customFormat="1" hidden="1" x14ac:dyDescent="0.25"/>
    <row r="44" spans="1:8" s="150" customFormat="1" hidden="1" x14ac:dyDescent="0.25"/>
    <row r="45" spans="1:8" s="150" customFormat="1" ht="14.45" hidden="1" customHeight="1" x14ac:dyDescent="0.25"/>
    <row r="46" spans="1:8" s="150" customFormat="1" ht="14.45" hidden="1" customHeight="1" x14ac:dyDescent="0.25"/>
    <row r="47" spans="1:8" s="150" customFormat="1" ht="15" hidden="1" customHeight="1" x14ac:dyDescent="0.25"/>
    <row r="48" spans="1:8" s="150" customFormat="1" ht="15" hidden="1" customHeight="1" x14ac:dyDescent="0.25"/>
    <row r="49" s="150" customFormat="1" ht="15" hidden="1" customHeight="1" x14ac:dyDescent="0.25"/>
    <row r="50" s="150" customFormat="1" ht="15" hidden="1" customHeight="1" x14ac:dyDescent="0.25"/>
    <row r="51" s="150" customFormat="1" ht="15" hidden="1" customHeight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Ikast-Brande Spildevand AS</v>
      </c>
      <c r="B1" s="164"/>
      <c r="C1" s="164"/>
      <c r="D1" s="164"/>
      <c r="E1" s="164"/>
    </row>
    <row r="2" spans="1:5" x14ac:dyDescent="0.25">
      <c r="A2" s="1" t="str">
        <f>'1. Forside'!A2</f>
        <v>S052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3" t="s">
        <v>125</v>
      </c>
      <c r="C4" s="263"/>
      <c r="D4" s="263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556667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862000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investeringer'!F36</f>
        <v>1345273.7466666666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1271880.4933333332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8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Ikast-Brande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3" t="s">
        <v>124</v>
      </c>
      <c r="C4" s="263"/>
      <c r="D4" s="263"/>
      <c r="E4" s="263"/>
      <c r="F4" s="263"/>
      <c r="G4" s="263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5" t="s">
        <v>56</v>
      </c>
      <c r="G7" s="265"/>
      <c r="H7" s="26"/>
    </row>
    <row r="8" spans="1:8" s="150" customFormat="1" x14ac:dyDescent="0.25">
      <c r="A8" s="26"/>
      <c r="B8" s="29" t="s">
        <v>190</v>
      </c>
      <c r="C8" s="30">
        <v>2015</v>
      </c>
      <c r="D8" s="31">
        <v>5</v>
      </c>
      <c r="E8" s="32">
        <v>500000</v>
      </c>
      <c r="F8" s="45">
        <f>E8/D8</f>
        <v>100000</v>
      </c>
      <c r="G8" s="35" t="s">
        <v>0</v>
      </c>
      <c r="H8" s="26"/>
    </row>
    <row r="9" spans="1:8" s="150" customFormat="1" x14ac:dyDescent="0.25">
      <c r="A9" s="26"/>
      <c r="B9" s="29" t="s">
        <v>222</v>
      </c>
      <c r="C9" s="30">
        <v>2015</v>
      </c>
      <c r="D9" s="31">
        <v>20</v>
      </c>
      <c r="E9" s="32">
        <v>200000</v>
      </c>
      <c r="F9" s="45">
        <f t="shared" ref="F9:F42" si="0">E9/D9</f>
        <v>10000</v>
      </c>
      <c r="G9" s="35" t="s">
        <v>0</v>
      </c>
      <c r="H9" s="26"/>
    </row>
    <row r="10" spans="1:8" s="150" customFormat="1" x14ac:dyDescent="0.25">
      <c r="A10" s="26"/>
      <c r="B10" s="29" t="s">
        <v>223</v>
      </c>
      <c r="C10" s="30">
        <v>2015</v>
      </c>
      <c r="D10" s="31">
        <v>60</v>
      </c>
      <c r="E10" s="32">
        <v>600000</v>
      </c>
      <c r="F10" s="45">
        <f t="shared" si="0"/>
        <v>10000</v>
      </c>
      <c r="G10" s="35" t="s">
        <v>0</v>
      </c>
      <c r="H10" s="26"/>
    </row>
    <row r="11" spans="1:8" s="150" customFormat="1" x14ac:dyDescent="0.25">
      <c r="A11" s="26"/>
      <c r="B11" s="29" t="s">
        <v>205</v>
      </c>
      <c r="C11" s="30">
        <v>2015</v>
      </c>
      <c r="D11" s="31">
        <v>20</v>
      </c>
      <c r="E11" s="32">
        <v>1000000</v>
      </c>
      <c r="F11" s="45">
        <f t="shared" si="0"/>
        <v>50000</v>
      </c>
      <c r="G11" s="35" t="s">
        <v>0</v>
      </c>
      <c r="H11" s="26"/>
    </row>
    <row r="12" spans="1:8" s="150" customFormat="1" x14ac:dyDescent="0.25">
      <c r="A12" s="26"/>
      <c r="B12" s="29" t="s">
        <v>206</v>
      </c>
      <c r="C12" s="30">
        <v>2015</v>
      </c>
      <c r="D12" s="31">
        <v>10</v>
      </c>
      <c r="E12" s="32">
        <v>200000</v>
      </c>
      <c r="F12" s="45">
        <f t="shared" si="0"/>
        <v>20000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>
        <v>2015</v>
      </c>
      <c r="D13" s="31">
        <v>75</v>
      </c>
      <c r="E13" s="32">
        <v>4400000</v>
      </c>
      <c r="F13" s="45">
        <f t="shared" si="0"/>
        <v>58666.666666666664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>
        <v>2015</v>
      </c>
      <c r="D14" s="31">
        <v>75</v>
      </c>
      <c r="E14" s="32">
        <v>3600000</v>
      </c>
      <c r="F14" s="45">
        <f t="shared" si="0"/>
        <v>48000</v>
      </c>
      <c r="G14" s="35" t="s">
        <v>0</v>
      </c>
      <c r="H14" s="26"/>
    </row>
    <row r="15" spans="1:8" s="150" customFormat="1" x14ac:dyDescent="0.25">
      <c r="A15" s="26"/>
      <c r="B15" s="29" t="s">
        <v>224</v>
      </c>
      <c r="C15" s="30">
        <v>2015</v>
      </c>
      <c r="D15" s="31">
        <v>75</v>
      </c>
      <c r="E15" s="32">
        <v>3850000</v>
      </c>
      <c r="F15" s="45">
        <f t="shared" si="0"/>
        <v>51333.333333333336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>
        <v>2015</v>
      </c>
      <c r="D16" s="31">
        <v>75</v>
      </c>
      <c r="E16" s="32">
        <v>3200000</v>
      </c>
      <c r="F16" s="45">
        <f t="shared" si="0"/>
        <v>42666.666666666664</v>
      </c>
      <c r="G16" s="35" t="s">
        <v>0</v>
      </c>
      <c r="H16" s="26"/>
    </row>
    <row r="17" spans="1:8" s="150" customFormat="1" x14ac:dyDescent="0.25">
      <c r="A17" s="26"/>
      <c r="B17" s="29" t="s">
        <v>199</v>
      </c>
      <c r="C17" s="30">
        <v>2015</v>
      </c>
      <c r="D17" s="31">
        <v>50</v>
      </c>
      <c r="E17" s="32">
        <v>1000000</v>
      </c>
      <c r="F17" s="45">
        <f t="shared" si="0"/>
        <v>20000</v>
      </c>
      <c r="G17" s="35" t="s">
        <v>0</v>
      </c>
      <c r="H17" s="26"/>
    </row>
    <row r="18" spans="1:8" s="150" customFormat="1" x14ac:dyDescent="0.25">
      <c r="A18" s="26"/>
      <c r="B18" s="29" t="s">
        <v>200</v>
      </c>
      <c r="C18" s="30">
        <v>2015</v>
      </c>
      <c r="D18" s="31">
        <v>50</v>
      </c>
      <c r="E18" s="32">
        <v>1000000</v>
      </c>
      <c r="F18" s="45">
        <f t="shared" si="0"/>
        <v>20000</v>
      </c>
      <c r="G18" s="35" t="s">
        <v>0</v>
      </c>
      <c r="H18" s="26"/>
    </row>
    <row r="19" spans="1:8" s="150" customFormat="1" x14ac:dyDescent="0.25">
      <c r="A19" s="26"/>
      <c r="B19" s="29" t="s">
        <v>196</v>
      </c>
      <c r="C19" s="30">
        <v>2015</v>
      </c>
      <c r="D19" s="31">
        <v>75</v>
      </c>
      <c r="E19" s="32">
        <v>1350000</v>
      </c>
      <c r="F19" s="45">
        <f t="shared" si="0"/>
        <v>18000</v>
      </c>
      <c r="G19" s="35" t="s">
        <v>0</v>
      </c>
      <c r="H19" s="26"/>
    </row>
    <row r="20" spans="1:8" s="150" customFormat="1" x14ac:dyDescent="0.25">
      <c r="A20" s="26"/>
      <c r="B20" s="29" t="s">
        <v>225</v>
      </c>
      <c r="C20" s="30">
        <v>2015</v>
      </c>
      <c r="D20" s="31">
        <v>75</v>
      </c>
      <c r="E20" s="32">
        <v>1700000</v>
      </c>
      <c r="F20" s="45">
        <f t="shared" si="0"/>
        <v>22666.666666666668</v>
      </c>
      <c r="G20" s="35" t="s">
        <v>0</v>
      </c>
      <c r="H20" s="26"/>
    </row>
    <row r="21" spans="1:8" s="150" customFormat="1" x14ac:dyDescent="0.25">
      <c r="A21" s="26"/>
      <c r="B21" s="29" t="s">
        <v>208</v>
      </c>
      <c r="C21" s="30">
        <v>2015</v>
      </c>
      <c r="D21" s="31">
        <v>50</v>
      </c>
      <c r="E21" s="32">
        <v>3050000</v>
      </c>
      <c r="F21" s="45">
        <f t="shared" si="0"/>
        <v>61000</v>
      </c>
      <c r="G21" s="35" t="s">
        <v>0</v>
      </c>
      <c r="H21" s="26"/>
    </row>
    <row r="22" spans="1:8" s="150" customFormat="1" x14ac:dyDescent="0.25">
      <c r="A22" s="26"/>
      <c r="B22" s="29" t="s">
        <v>197</v>
      </c>
      <c r="C22" s="30">
        <v>2015</v>
      </c>
      <c r="D22" s="31">
        <v>50</v>
      </c>
      <c r="E22" s="32">
        <v>1000000</v>
      </c>
      <c r="F22" s="45">
        <f t="shared" si="0"/>
        <v>20000</v>
      </c>
      <c r="G22" s="35" t="s">
        <v>0</v>
      </c>
      <c r="H22" s="26"/>
    </row>
    <row r="23" spans="1:8" s="150" customFormat="1" x14ac:dyDescent="0.25">
      <c r="A23" s="26"/>
      <c r="B23" s="29" t="s">
        <v>204</v>
      </c>
      <c r="C23" s="30">
        <v>2015</v>
      </c>
      <c r="D23" s="31">
        <v>20</v>
      </c>
      <c r="E23" s="32">
        <v>400000</v>
      </c>
      <c r="F23" s="45">
        <f t="shared" si="0"/>
        <v>20000</v>
      </c>
      <c r="G23" s="35" t="s">
        <v>0</v>
      </c>
      <c r="H23" s="26"/>
    </row>
    <row r="24" spans="1:8" s="150" customFormat="1" x14ac:dyDescent="0.25">
      <c r="A24" s="26"/>
      <c r="B24" s="29" t="s">
        <v>191</v>
      </c>
      <c r="C24" s="30">
        <v>2015</v>
      </c>
      <c r="D24" s="31">
        <v>75</v>
      </c>
      <c r="E24" s="32">
        <v>2950000</v>
      </c>
      <c r="F24" s="45">
        <f t="shared" si="0"/>
        <v>39333.333333333336</v>
      </c>
      <c r="G24" s="35" t="s">
        <v>0</v>
      </c>
      <c r="H24" s="26"/>
    </row>
    <row r="25" spans="1:8" s="150" customFormat="1" x14ac:dyDescent="0.25">
      <c r="A25" s="26"/>
      <c r="B25" s="29" t="s">
        <v>223</v>
      </c>
      <c r="C25" s="30">
        <v>2016</v>
      </c>
      <c r="D25" s="31">
        <v>60</v>
      </c>
      <c r="E25" s="32">
        <v>300000</v>
      </c>
      <c r="F25" s="45">
        <f t="shared" si="0"/>
        <v>5000</v>
      </c>
      <c r="G25" s="35" t="s">
        <v>0</v>
      </c>
      <c r="H25" s="26"/>
    </row>
    <row r="26" spans="1:8" s="150" customFormat="1" x14ac:dyDescent="0.25">
      <c r="A26" s="26"/>
      <c r="B26" s="29" t="s">
        <v>209</v>
      </c>
      <c r="C26" s="30">
        <v>2016</v>
      </c>
      <c r="D26" s="31">
        <v>75</v>
      </c>
      <c r="E26" s="32">
        <v>200000</v>
      </c>
      <c r="F26" s="45">
        <f t="shared" si="0"/>
        <v>2666.6666666666665</v>
      </c>
      <c r="G26" s="35" t="s">
        <v>0</v>
      </c>
      <c r="H26" s="26"/>
    </row>
    <row r="27" spans="1:8" s="150" customFormat="1" x14ac:dyDescent="0.25">
      <c r="A27" s="26"/>
      <c r="B27" s="29" t="s">
        <v>205</v>
      </c>
      <c r="C27" s="30">
        <v>2016</v>
      </c>
      <c r="D27" s="31">
        <v>20</v>
      </c>
      <c r="E27" s="32">
        <v>800000</v>
      </c>
      <c r="F27" s="45">
        <f t="shared" si="0"/>
        <v>40000</v>
      </c>
      <c r="G27" s="35" t="s">
        <v>0</v>
      </c>
      <c r="H27" s="26"/>
    </row>
    <row r="28" spans="1:8" s="150" customFormat="1" x14ac:dyDescent="0.25">
      <c r="A28" s="26"/>
      <c r="B28" s="29" t="s">
        <v>222</v>
      </c>
      <c r="C28" s="30">
        <v>2016</v>
      </c>
      <c r="D28" s="31">
        <v>20</v>
      </c>
      <c r="E28" s="32">
        <v>500000</v>
      </c>
      <c r="F28" s="45">
        <f t="shared" si="0"/>
        <v>25000</v>
      </c>
      <c r="G28" s="35" t="s">
        <v>0</v>
      </c>
      <c r="H28" s="26"/>
    </row>
    <row r="29" spans="1:8" s="150" customFormat="1" x14ac:dyDescent="0.25">
      <c r="A29" s="26"/>
      <c r="B29" s="29" t="s">
        <v>206</v>
      </c>
      <c r="C29" s="30">
        <v>2016</v>
      </c>
      <c r="D29" s="31">
        <v>10</v>
      </c>
      <c r="E29" s="32">
        <v>200000</v>
      </c>
      <c r="F29" s="45">
        <f t="shared" si="0"/>
        <v>20000</v>
      </c>
      <c r="G29" s="35" t="s">
        <v>0</v>
      </c>
      <c r="H29" s="26"/>
    </row>
    <row r="30" spans="1:8" s="150" customFormat="1" x14ac:dyDescent="0.25">
      <c r="A30" s="26"/>
      <c r="B30" s="29" t="s">
        <v>189</v>
      </c>
      <c r="C30" s="30">
        <v>2016</v>
      </c>
      <c r="D30" s="31">
        <v>5</v>
      </c>
      <c r="E30" s="32">
        <v>500000</v>
      </c>
      <c r="F30" s="45">
        <f t="shared" si="0"/>
        <v>100000</v>
      </c>
      <c r="G30" s="35" t="s">
        <v>0</v>
      </c>
      <c r="H30" s="26"/>
    </row>
    <row r="31" spans="1:8" s="150" customFormat="1" x14ac:dyDescent="0.25">
      <c r="A31" s="26"/>
      <c r="B31" s="29" t="s">
        <v>191</v>
      </c>
      <c r="C31" s="30">
        <v>2016</v>
      </c>
      <c r="D31" s="31">
        <v>75</v>
      </c>
      <c r="E31" s="32">
        <v>1500000</v>
      </c>
      <c r="F31" s="45">
        <f t="shared" si="0"/>
        <v>20000</v>
      </c>
      <c r="G31" s="35" t="s">
        <v>0</v>
      </c>
      <c r="H31" s="26"/>
    </row>
    <row r="32" spans="1:8" s="150" customFormat="1" x14ac:dyDescent="0.25">
      <c r="A32" s="26"/>
      <c r="B32" s="29" t="s">
        <v>192</v>
      </c>
      <c r="C32" s="30">
        <v>2016</v>
      </c>
      <c r="D32" s="31">
        <v>75</v>
      </c>
      <c r="E32" s="32">
        <v>1700000</v>
      </c>
      <c r="F32" s="45">
        <f t="shared" si="0"/>
        <v>22666.666666666668</v>
      </c>
      <c r="G32" s="35" t="s">
        <v>0</v>
      </c>
      <c r="H32" s="26"/>
    </row>
    <row r="33" spans="1:8" s="150" customFormat="1" x14ac:dyDescent="0.25">
      <c r="A33" s="26"/>
      <c r="B33" s="29" t="s">
        <v>224</v>
      </c>
      <c r="C33" s="30">
        <v>2016</v>
      </c>
      <c r="D33" s="31">
        <v>75</v>
      </c>
      <c r="E33" s="32">
        <v>2300000</v>
      </c>
      <c r="F33" s="45">
        <f t="shared" si="0"/>
        <v>30666.666666666668</v>
      </c>
      <c r="G33" s="35" t="s">
        <v>0</v>
      </c>
      <c r="H33" s="26"/>
    </row>
    <row r="34" spans="1:8" s="150" customFormat="1" x14ac:dyDescent="0.25">
      <c r="A34" s="26"/>
      <c r="B34" s="29" t="s">
        <v>199</v>
      </c>
      <c r="C34" s="30">
        <v>2016</v>
      </c>
      <c r="D34" s="31">
        <v>50</v>
      </c>
      <c r="E34" s="32">
        <v>500000</v>
      </c>
      <c r="F34" s="45">
        <f t="shared" si="0"/>
        <v>10000</v>
      </c>
      <c r="G34" s="35" t="s">
        <v>0</v>
      </c>
      <c r="H34" s="26"/>
    </row>
    <row r="35" spans="1:8" s="150" customFormat="1" x14ac:dyDescent="0.25">
      <c r="A35" s="26"/>
      <c r="B35" s="29" t="s">
        <v>200</v>
      </c>
      <c r="C35" s="30">
        <v>2016</v>
      </c>
      <c r="D35" s="31">
        <v>50</v>
      </c>
      <c r="E35" s="32">
        <v>1000000</v>
      </c>
      <c r="F35" s="45">
        <f t="shared" si="0"/>
        <v>20000</v>
      </c>
      <c r="G35" s="35" t="s">
        <v>0</v>
      </c>
      <c r="H35" s="26"/>
    </row>
    <row r="36" spans="1:8" s="150" customFormat="1" x14ac:dyDescent="0.25">
      <c r="A36" s="26"/>
      <c r="B36" s="29" t="s">
        <v>201</v>
      </c>
      <c r="C36" s="30">
        <v>2016</v>
      </c>
      <c r="D36" s="31">
        <v>50</v>
      </c>
      <c r="E36" s="32">
        <v>4000000</v>
      </c>
      <c r="F36" s="45">
        <f t="shared" si="0"/>
        <v>80000</v>
      </c>
      <c r="G36" s="35" t="s">
        <v>0</v>
      </c>
      <c r="H36" s="26"/>
    </row>
    <row r="37" spans="1:8" s="150" customFormat="1" x14ac:dyDescent="0.25">
      <c r="A37" s="26"/>
      <c r="B37" s="29" t="s">
        <v>226</v>
      </c>
      <c r="C37" s="30">
        <v>2016</v>
      </c>
      <c r="D37" s="31">
        <v>50</v>
      </c>
      <c r="E37" s="32">
        <v>1500000</v>
      </c>
      <c r="F37" s="45">
        <f t="shared" si="0"/>
        <v>30000</v>
      </c>
      <c r="G37" s="35" t="s">
        <v>0</v>
      </c>
      <c r="H37" s="26"/>
    </row>
    <row r="38" spans="1:8" s="150" customFormat="1" x14ac:dyDescent="0.25">
      <c r="A38" s="26"/>
      <c r="B38" s="29" t="s">
        <v>196</v>
      </c>
      <c r="C38" s="30">
        <v>2016</v>
      </c>
      <c r="D38" s="31">
        <v>75</v>
      </c>
      <c r="E38" s="32">
        <v>1400000</v>
      </c>
      <c r="F38" s="45">
        <f t="shared" si="0"/>
        <v>18666.666666666668</v>
      </c>
      <c r="G38" s="35" t="s">
        <v>0</v>
      </c>
      <c r="H38" s="26"/>
    </row>
    <row r="39" spans="1:8" s="150" customFormat="1" x14ac:dyDescent="0.25">
      <c r="A39" s="26"/>
      <c r="B39" s="29" t="s">
        <v>225</v>
      </c>
      <c r="C39" s="30">
        <v>2016</v>
      </c>
      <c r="D39" s="31">
        <v>75</v>
      </c>
      <c r="E39" s="32">
        <v>1900000</v>
      </c>
      <c r="F39" s="45">
        <f t="shared" si="0"/>
        <v>25333.333333333332</v>
      </c>
      <c r="G39" s="35" t="s">
        <v>0</v>
      </c>
      <c r="H39" s="26"/>
    </row>
    <row r="40" spans="1:8" s="150" customFormat="1" x14ac:dyDescent="0.25">
      <c r="A40" s="26"/>
      <c r="B40" s="29" t="s">
        <v>208</v>
      </c>
      <c r="C40" s="30">
        <v>2016</v>
      </c>
      <c r="D40" s="31">
        <v>50</v>
      </c>
      <c r="E40" s="32">
        <v>3700000</v>
      </c>
      <c r="F40" s="45">
        <f t="shared" si="0"/>
        <v>74000</v>
      </c>
      <c r="G40" s="35" t="s">
        <v>0</v>
      </c>
      <c r="H40" s="26"/>
    </row>
    <row r="41" spans="1:8" s="150" customFormat="1" x14ac:dyDescent="0.25">
      <c r="A41" s="26"/>
      <c r="B41" s="29" t="s">
        <v>227</v>
      </c>
      <c r="C41" s="30">
        <v>2016</v>
      </c>
      <c r="D41" s="31">
        <v>75</v>
      </c>
      <c r="E41" s="32">
        <v>2000000</v>
      </c>
      <c r="F41" s="45">
        <f t="shared" si="0"/>
        <v>26666.666666666668</v>
      </c>
      <c r="G41" s="35" t="s">
        <v>0</v>
      </c>
      <c r="H41" s="26"/>
    </row>
    <row r="42" spans="1:8" s="150" customFormat="1" x14ac:dyDescent="0.25">
      <c r="A42" s="26"/>
      <c r="B42" s="29" t="s">
        <v>191</v>
      </c>
      <c r="C42" s="30">
        <v>2016</v>
      </c>
      <c r="D42" s="31">
        <v>75</v>
      </c>
      <c r="E42" s="32">
        <v>6000000</v>
      </c>
      <c r="F42" s="45">
        <f t="shared" si="0"/>
        <v>80000</v>
      </c>
      <c r="G42" s="35" t="s">
        <v>0</v>
      </c>
      <c r="H42" s="26"/>
    </row>
    <row r="43" spans="1:8" s="150" customFormat="1" x14ac:dyDescent="0.25">
      <c r="A43" s="26"/>
      <c r="B43" s="109" t="s">
        <v>73</v>
      </c>
      <c r="C43" s="167"/>
      <c r="D43" s="168"/>
      <c r="E43" s="169"/>
      <c r="F43" s="46">
        <f>SUMIF(C8:C42,"2015",F8:F42)</f>
        <v>611666.66666666663</v>
      </c>
      <c r="G43" s="47" t="s">
        <v>0</v>
      </c>
      <c r="H43" s="26"/>
    </row>
    <row r="44" spans="1:8" s="150" customFormat="1" x14ac:dyDescent="0.25">
      <c r="A44" s="26"/>
      <c r="B44" s="107" t="s">
        <v>134</v>
      </c>
      <c r="C44" s="170"/>
      <c r="D44" s="171"/>
      <c r="E44" s="172"/>
      <c r="F44" s="46">
        <f>SUMIF(C8:C42,"2016",F8:F42)</f>
        <v>630666.66666666663</v>
      </c>
      <c r="G44" s="47" t="s">
        <v>0</v>
      </c>
      <c r="H44" s="26"/>
    </row>
    <row r="45" spans="1:8" s="150" customFormat="1" x14ac:dyDescent="0.25">
      <c r="A45" s="26"/>
      <c r="B45" s="50" t="s">
        <v>36</v>
      </c>
      <c r="C45" s="173"/>
      <c r="D45" s="174"/>
      <c r="E45" s="174"/>
      <c r="F45" s="48">
        <f>F43+F44</f>
        <v>1242333.3333333333</v>
      </c>
      <c r="G45" s="49" t="s">
        <v>0</v>
      </c>
      <c r="H45" s="26"/>
    </row>
    <row r="46" spans="1:8" s="150" customFormat="1" x14ac:dyDescent="0.25">
      <c r="A46" s="26"/>
      <c r="B46" s="26"/>
      <c r="C46" s="166"/>
      <c r="D46" s="26"/>
      <c r="E46" s="26"/>
      <c r="F46" s="26"/>
      <c r="G46" s="26"/>
      <c r="H46" s="26"/>
    </row>
    <row r="47" spans="1:8" s="150" customFormat="1" x14ac:dyDescent="0.25">
      <c r="A47" s="26"/>
      <c r="B47" s="26"/>
      <c r="C47" s="166"/>
      <c r="D47" s="26"/>
      <c r="E47" s="26"/>
      <c r="F47" s="26"/>
      <c r="G47" s="26"/>
      <c r="H47" s="26"/>
    </row>
    <row r="48" spans="1:8" s="150" customFormat="1" x14ac:dyDescent="0.25">
      <c r="A48" s="26"/>
      <c r="B48" s="26"/>
      <c r="C48" s="166"/>
      <c r="D48" s="26"/>
      <c r="E48" s="26"/>
      <c r="F48" s="175"/>
      <c r="G48" s="175"/>
      <c r="H48" s="2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t="12" hidden="1" customHeight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Ikast-Brande Spildevand AS</v>
      </c>
      <c r="B1" s="56"/>
      <c r="C1" s="56"/>
      <c r="D1" s="178"/>
      <c r="E1" s="56"/>
    </row>
    <row r="2" spans="1:5" x14ac:dyDescent="0.25">
      <c r="A2" s="222" t="str">
        <f>'1. Forside'!A2</f>
        <v>S052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6" t="s">
        <v>123</v>
      </c>
      <c r="C4" s="266"/>
      <c r="D4" s="266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228</v>
      </c>
      <c r="C8" s="51">
        <v>70000</v>
      </c>
      <c r="D8" s="182" t="s">
        <v>0</v>
      </c>
      <c r="E8" s="56"/>
    </row>
    <row r="9" spans="1:5" x14ac:dyDescent="0.25">
      <c r="A9" s="56"/>
      <c r="B9" s="207" t="s">
        <v>229</v>
      </c>
      <c r="C9" s="51">
        <v>1000000</v>
      </c>
      <c r="D9" s="182" t="s">
        <v>0</v>
      </c>
      <c r="E9" s="56"/>
    </row>
    <row r="10" spans="1:5" x14ac:dyDescent="0.25">
      <c r="A10" s="56"/>
      <c r="B10" s="207" t="s">
        <v>230</v>
      </c>
      <c r="C10" s="51">
        <v>1100000</v>
      </c>
      <c r="D10" s="182" t="s">
        <v>0</v>
      </c>
      <c r="E10" s="56"/>
    </row>
    <row r="11" spans="1:5" x14ac:dyDescent="0.25">
      <c r="A11" s="56"/>
      <c r="B11" s="207" t="s">
        <v>231</v>
      </c>
      <c r="C11" s="51">
        <v>325000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2528000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7" t="s">
        <v>145</v>
      </c>
      <c r="C15" s="268"/>
      <c r="D15" s="269"/>
      <c r="E15" s="56"/>
    </row>
    <row r="16" spans="1:5" x14ac:dyDescent="0.25">
      <c r="A16" s="56"/>
      <c r="B16" s="53" t="s">
        <v>71</v>
      </c>
      <c r="C16" s="51">
        <v>105000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30000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135000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70" t="s">
        <v>146</v>
      </c>
      <c r="C21" s="271"/>
      <c r="D21" s="272"/>
      <c r="E21" s="56"/>
    </row>
    <row r="22" spans="1:5" x14ac:dyDescent="0.25">
      <c r="A22" s="56"/>
      <c r="B22" s="108" t="s">
        <v>147</v>
      </c>
      <c r="C22" s="19">
        <v>1817432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1261500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555932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Christina Cramer Calonius Hoffgaard</cp:lastModifiedBy>
  <cp:lastPrinted>2015-05-08T11:51:55Z</cp:lastPrinted>
  <dcterms:created xsi:type="dcterms:W3CDTF">2014-01-17T08:54:17Z</dcterms:created>
  <dcterms:modified xsi:type="dcterms:W3CDTF">2015-12-07T08:49:08Z</dcterms:modified>
</cp:coreProperties>
</file>