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97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9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9" i="2" l="1"/>
  <c r="F10" i="2"/>
  <c r="F11" i="2"/>
  <c r="F12" i="2"/>
  <c r="F13" i="2"/>
  <c r="F14" i="2"/>
  <c r="F15" i="2"/>
  <c r="F16" i="2"/>
  <c r="C24" i="8" l="1"/>
  <c r="E31" i="19" l="1"/>
  <c r="C36" i="19" l="1"/>
  <c r="E36" i="19" s="1"/>
  <c r="F26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E29" i="19" l="1"/>
  <c r="C12" i="8"/>
  <c r="C13" i="15"/>
  <c r="C15" i="15" s="1"/>
  <c r="C11" i="8" s="1"/>
  <c r="C14" i="16"/>
  <c r="C8" i="8" s="1"/>
  <c r="C9" i="9"/>
  <c r="C15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2" l="1"/>
  <c r="C11" i="12" s="1"/>
  <c r="C32" i="8" s="1"/>
  <c r="E32" i="8" s="1"/>
  <c r="C9" i="13" l="1"/>
  <c r="C26" i="8" s="1"/>
  <c r="F8" i="2" l="1"/>
  <c r="F8" i="7"/>
  <c r="F25" i="7" s="1"/>
  <c r="F17" i="2" l="1"/>
  <c r="C9" i="10" s="1"/>
  <c r="C15" i="11" l="1"/>
  <c r="C29" i="8" s="1"/>
  <c r="C15" i="13"/>
  <c r="C27" i="8" s="1"/>
  <c r="C15" i="4"/>
  <c r="C25" i="8" s="1"/>
  <c r="C23" i="3"/>
  <c r="C23" i="8" s="1"/>
  <c r="F27" i="7"/>
  <c r="C18" i="8" s="1"/>
  <c r="C17" i="3"/>
  <c r="C22" i="8" s="1"/>
  <c r="C11" i="3"/>
  <c r="C21" i="8" s="1"/>
  <c r="C10" i="10"/>
  <c r="C17" i="8" s="1"/>
  <c r="F19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<sst xmlns="http://schemas.openxmlformats.org/spreadsheetml/2006/main" count="429" uniqueCount="208">
  <si>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</si>
  <si>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</si>
  <si>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</si>
  <si>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</si>
  <si>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</si>
  <si>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</si>
  <si>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</si>
  <si>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</si>
  <si>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</si>
  <si>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</si>
  <si>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</si>
  <si>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</si>
  <si>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</si>
  <si>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</si>
  <si>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</si>
  <si>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</si>
  <si>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</si>
  <si>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</si>
  <si>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</si>
  <si>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</si>
  <si>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</si>
  <si>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</si>
  <si>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</si>
  <si>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</si>
  <si>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</si>
  <si>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</si>
  <si>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</si>
  <si>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</si>
  <si>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</si>
  <si>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</si>
  <si>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</si>
  <si>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</si>
  <si>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</si>
  <si>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</si>
  <si>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</si>
  <si>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</si>
  <si>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</si>
  <si>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</si>
  <si>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</si>
  <si>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</si>
  <si>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</si>
  <si>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</si>
  <si>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</si>
  <si>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</si>
  <si>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</si>
  <si>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</si>
  <si>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</si>
  <si>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</si>
  <si>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</si>
  <si>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</si>
  <si>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</si>
  <si>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</si>
  <si>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</si>
  <si>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</si>
  <si>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</si>
  <si>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</si>
  <si>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</si>
  <si>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</si>
  <si>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</si>
  <si>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</si>
  <si>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</si>
  <si>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</si>
  <si>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</si>
  <si>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</si>
  <si>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</si>
  <si>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</si>
  <si>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</si>
  <si>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</si>
  <si>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</si>
  <si>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</si>
  <si>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</si>
  <si>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</si>
  <si>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</si>
  <si>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</si>
  <si>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</si>
  <si>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</si>
  <si>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</si>
  <si>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</si>
  <si>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</si>
  <si>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</si>
  <si>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</si>
  <si>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</si>
  <si>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</si>
  <si>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</si>
  <si>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</si>
  <si>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</si>
  <si>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</si>
  <si>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</si>
  <si>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</si>
  <si>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</si>
  <si>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</si>
  <si>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</si>
  <si>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</si>
  <si>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</si>
  <si>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</si>
  <si>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</si>
  <si>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</si>
  <si>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</si>
  <si>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</si>
  <si>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</si>
  <si>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</si>
  <si>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</si>
  <si>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</si>
  <si>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</si>
  <si>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</si>
  <si>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</si>
  <si>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</si>
  <si>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</si>
  <si>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</si>
  <si>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</si>
  <si>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</si>
  <si>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</si>
  <si>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</si>
  <si>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</si>
  <si>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</si>
  <si>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</si>
  <si>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</si>
  <si>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</si>
  <si>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</si>
  <si>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</si>
  <si>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</si>
  <si>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</si>
  <si>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</si>
  <si>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</si>
  <si>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</si>
  <si>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</si>
  <si>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</si>
  <si>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</si>
  <si>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</si>
  <si>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</si>
  <si>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</si>
  <si>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</si>
  <si>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</si>
  <si>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</si>
  <si>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</si>
  <si>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</si>
  <si>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</si>
  <si>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</si>
  <si>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</si>
  <si>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</si>
  <si>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</si>
  <si>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</si>
  <si>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</si>
  <si>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</si>
  <si>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</si>
  <si>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</si>
  <si>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</si>
  <si>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</si>
  <si>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</si>
  <si>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</si>
  <si>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</si>
  <si>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</si>
  <si>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</si>
  <si>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</si>
  <si>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</si>
  <si>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</si>
  <si>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</si>
  <si>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</si>
  <si>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</si>
  <si>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</si>
  <si>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</si>
  <si>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</si>
  <si>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</si>
  <si>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</si>
  <si>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</si>
  <si>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</si>
  <si>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</si>
  <si>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</si>
  <si>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</si>
  <si>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</si>
  <si>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</si>
  <si>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</si>
  <si>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</si>
  <si>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</si>
  <si>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</si>
  <si>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</si>
  <si>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</si>
  <si>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</si>
  <si>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</si>
  <si>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</si>
  <si>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</si>
  <si>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</si>
  <si>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</si>
  <si>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</si>
  <si>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</si>
  <si>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</si>
  <si>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</si>
  <si>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</si>
  <si>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Ledningsnet ≤ Ø 200 mm </t>
  </si>
  <si>
    <t>Strømpeforing ≤ Ø 200 mm</t>
  </si>
  <si>
    <t>Pumpestationer i brønde (&lt; 6,25 m2), Konstruktioner</t>
  </si>
  <si>
    <t>Pumpestationer i brønde (&lt; 6,25 m2), Mek/EL</t>
  </si>
  <si>
    <t>Pumpestationer i brønde (&lt; 6,25 m2), SRO</t>
  </si>
  <si>
    <t>2014</t>
  </si>
  <si>
    <t>75</t>
  </si>
  <si>
    <t>50</t>
  </si>
  <si>
    <t>20</t>
  </si>
  <si>
    <t>10</t>
  </si>
  <si>
    <t>Pumpeinstallation Miljøklasse A (100-300 l/s) - Mek/EL</t>
  </si>
  <si>
    <t>Nødpumpestation Ishøj Havn</t>
  </si>
  <si>
    <t>Selskabsskatter</t>
  </si>
  <si>
    <t>Spildevandsafgift</t>
  </si>
  <si>
    <t>Køb af ydelser og produkter, der er omfattet af prisloftreguleringen, hos et andet selskab</t>
  </si>
  <si>
    <t>Badevandsvarsel</t>
  </si>
  <si>
    <t>Klimatilpasning (Øget rensekapacitet ved Vallensbæk Mose)</t>
  </si>
  <si>
    <t>Ishøj Spildevand AS</t>
  </si>
  <si>
    <t>S053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</si>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</sst>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205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206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Ishøj Spildevand AS</v>
      </c>
      <c r="B1" s="56"/>
      <c r="C1" s="56"/>
      <c r="D1" s="56"/>
      <c r="E1" s="56"/>
    </row>
    <row r="2" spans="1:5" x14ac:dyDescent="0.25">
      <c r="A2" s="222" t="str">
        <f>'1. Forside'!A2</f>
        <v>S053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203</v>
      </c>
      <c r="C7" s="51">
        <v>420000</v>
      </c>
      <c r="D7" s="191" t="s">
        <v>0</v>
      </c>
      <c r="E7" s="56"/>
    </row>
    <row r="8" spans="1:5" x14ac:dyDescent="0.25">
      <c r="A8" s="56"/>
      <c r="B8" s="213" t="s">
        <v>204</v>
      </c>
      <c r="C8" s="51">
        <v>7675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427675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151</v>
      </c>
      <c r="C12" s="193"/>
      <c r="D12" s="190"/>
      <c r="E12" s="56"/>
    </row>
    <row r="13" spans="1:5" ht="16.7" customHeight="1" x14ac:dyDescent="0.25">
      <c r="A13" s="56"/>
      <c r="B13" s="108" t="s">
        <v>152</v>
      </c>
      <c r="C13" s="19">
        <v>0</v>
      </c>
      <c r="D13" s="153" t="s">
        <v>0</v>
      </c>
      <c r="E13" s="56"/>
    </row>
    <row r="14" spans="1:5" ht="16.7" customHeight="1" x14ac:dyDescent="0.25">
      <c r="A14" s="56"/>
      <c r="B14" s="108" t="s">
        <v>153</v>
      </c>
      <c r="C14" s="40">
        <v>0</v>
      </c>
      <c r="D14" s="153" t="s">
        <v>0</v>
      </c>
      <c r="E14" s="56"/>
    </row>
    <row r="15" spans="1:5" x14ac:dyDescent="0.25">
      <c r="A15" s="56"/>
      <c r="B15" s="28" t="s">
        <v>154</v>
      </c>
      <c r="C15" s="55">
        <f>C13-C14</f>
        <v>0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zoomScaleSheetLayoutView="145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Ishøj Spildevand AS</v>
      </c>
      <c r="B1" s="26"/>
      <c r="C1" s="26"/>
      <c r="D1" s="26"/>
      <c r="E1" s="26"/>
    </row>
    <row r="2" spans="1:5" x14ac:dyDescent="0.25">
      <c r="A2" s="223" t="str">
        <f>'1. Forside'!A2</f>
        <v>S053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 t="s">
        <v>199</v>
      </c>
      <c r="C8" s="51">
        <v>56186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56186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Ishøj Spildevand AS</v>
      </c>
      <c r="B1" s="26"/>
      <c r="C1" s="26"/>
      <c r="D1" s="26"/>
      <c r="E1" s="26"/>
    </row>
    <row r="2" spans="1:5" x14ac:dyDescent="0.25">
      <c r="A2" s="223" t="str">
        <f>'1. Forside'!A2</f>
        <v>S053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680000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680000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961724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900000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61724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Ishøj Spildevand AS</v>
      </c>
      <c r="B1" s="26"/>
      <c r="C1" s="26"/>
      <c r="D1" s="26"/>
      <c r="E1" s="26"/>
    </row>
    <row r="2" spans="1:5" x14ac:dyDescent="0.25">
      <c r="A2" s="223" t="str">
        <f>'1. Forside'!A2</f>
        <v>S053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5492796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2757909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2734887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546977.4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Ishøj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35221810.1642562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12807383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798974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198198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592500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14397055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276524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276524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1425203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-2131375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-11198785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-1382661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-14712821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1385961</v>
      </c>
      <c r="D27" s="79" t="s">
        <v>0</v>
      </c>
      <c r="E27" s="10">
        <f>IF(C27&lt;0,0,-C27)</f>
        <v>-1385961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30929487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30929487</v>
      </c>
      <c r="D36" s="79" t="s">
        <v>0</v>
      </c>
      <c r="E36" s="10">
        <f>-C36</f>
        <v>-30929487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2906362.1642562002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Ishøj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S053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948659</v>
      </c>
      <c r="D7" s="224" t="s">
        <v>0</v>
      </c>
      <c r="E7" s="225">
        <v>2716234</v>
      </c>
      <c r="F7" s="224" t="s">
        <v>0</v>
      </c>
      <c r="G7" s="225">
        <v>2457886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114525</v>
      </c>
      <c r="D8" s="224" t="s">
        <v>0</v>
      </c>
      <c r="E8" s="226">
        <v>3550368</v>
      </c>
      <c r="F8" s="224" t="s">
        <v>0</v>
      </c>
      <c r="G8" s="226">
        <v>1425203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834134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1032683</v>
      </c>
      <c r="H11" s="228" t="s">
        <v>0</v>
      </c>
      <c r="I11" s="55">
        <f>G11+I7-I8-I9</f>
        <v>1032683</v>
      </c>
      <c r="J11" s="228" t="s">
        <v>0</v>
      </c>
      <c r="K11" s="55">
        <f>K7-K8-K9+K10+I11</f>
        <v>1032683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Ishøj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7669877.3790363083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-29145.534040337971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-383494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7257237.8449959699</v>
      </c>
      <c r="D13" s="79" t="s">
        <v>0</v>
      </c>
      <c r="E13" s="6">
        <f>C13</f>
        <v>7257237.8449959699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12471937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207</v>
      </c>
      <c r="C16" s="14">
        <f>'6. Gennemførte investeringer'!F19</f>
        <v>1658348.2366666668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105540.19333333324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investeringer'!F27</f>
        <v>490732.83333333337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14726558.263333334</v>
      </c>
      <c r="D19" s="79" t="s">
        <v>0</v>
      </c>
      <c r="E19" s="8">
        <f>C19</f>
        <v>14726558.263333334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8628000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88800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1328383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servicemål'!C9</f>
        <v>427675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servicemål'!C15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56186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680000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61724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11270768</v>
      </c>
      <c r="D30" s="79" t="s">
        <v>0</v>
      </c>
      <c r="E30" s="6">
        <f>C30</f>
        <v>11270768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546977.4</v>
      </c>
      <c r="D32" s="79" t="s">
        <v>0</v>
      </c>
      <c r="E32" s="10">
        <f>C32</f>
        <v>546977.4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2906362.1642562002</v>
      </c>
      <c r="D34" s="79" t="s">
        <v>0</v>
      </c>
      <c r="E34" s="12">
        <f>C34</f>
        <v>2906362.1642562002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36707903.672585502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1093552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33.56758862183554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Ishøj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S053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7669877.3790363083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7669877.3790363083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7669877.3790363083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-29145.534040337971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Ishøj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3752104.0138245616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7640731.8449959699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7669877.3790363083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2922953.8390626325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383494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Ishøj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495898717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12471937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12471937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8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Ishøj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S053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193</v>
      </c>
      <c r="D8" s="31" t="s">
        <v>194</v>
      </c>
      <c r="E8" s="32">
        <v>502732</v>
      </c>
      <c r="F8" s="34">
        <f t="shared" ref="F8" si="0">E8/D8</f>
        <v>6703.0933333333332</v>
      </c>
      <c r="G8" s="35" t="s">
        <v>0</v>
      </c>
      <c r="H8" s="26"/>
    </row>
    <row r="9" spans="1:8" s="150" customFormat="1" x14ac:dyDescent="0.25">
      <c r="A9" s="26"/>
      <c r="B9" s="29" t="s">
        <v>188</v>
      </c>
      <c r="C9" s="30" t="s">
        <v>193</v>
      </c>
      <c r="D9" s="31" t="s">
        <v>194</v>
      </c>
      <c r="E9" s="32">
        <v>4624178</v>
      </c>
      <c r="F9" s="34">
        <f t="shared" ref="F9:F16" si="1">E9/D9</f>
        <v>61655.706666666665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 t="s">
        <v>193</v>
      </c>
      <c r="D10" s="31" t="s">
        <v>195</v>
      </c>
      <c r="E10" s="32">
        <v>1653111</v>
      </c>
      <c r="F10" s="34">
        <f t="shared" si="1"/>
        <v>33062.22</v>
      </c>
      <c r="G10" s="35" t="s">
        <v>0</v>
      </c>
      <c r="H10" s="26"/>
    </row>
    <row r="11" spans="1:8" s="150" customFormat="1" x14ac:dyDescent="0.25">
      <c r="A11" s="26"/>
      <c r="B11" s="29" t="s">
        <v>188</v>
      </c>
      <c r="C11" s="30" t="s">
        <v>193</v>
      </c>
      <c r="D11" s="31" t="s">
        <v>194</v>
      </c>
      <c r="E11" s="32">
        <v>2228301</v>
      </c>
      <c r="F11" s="34">
        <f t="shared" si="1"/>
        <v>29710.68</v>
      </c>
      <c r="G11" s="35" t="s">
        <v>0</v>
      </c>
      <c r="H11" s="26"/>
    </row>
    <row r="12" spans="1:8" s="150" customFormat="1" x14ac:dyDescent="0.25">
      <c r="A12" s="26"/>
      <c r="B12" s="29" t="s">
        <v>188</v>
      </c>
      <c r="C12" s="30" t="s">
        <v>193</v>
      </c>
      <c r="D12" s="31" t="s">
        <v>194</v>
      </c>
      <c r="E12" s="32">
        <v>2228301</v>
      </c>
      <c r="F12" s="34">
        <f t="shared" si="1"/>
        <v>29710.68</v>
      </c>
      <c r="G12" s="35" t="s">
        <v>0</v>
      </c>
      <c r="H12" s="26"/>
    </row>
    <row r="13" spans="1:8" s="150" customFormat="1" x14ac:dyDescent="0.25">
      <c r="A13" s="26"/>
      <c r="B13" s="29" t="s">
        <v>188</v>
      </c>
      <c r="C13" s="30" t="s">
        <v>193</v>
      </c>
      <c r="D13" s="31" t="s">
        <v>194</v>
      </c>
      <c r="E13" s="32">
        <v>7814678</v>
      </c>
      <c r="F13" s="34">
        <f t="shared" si="1"/>
        <v>104195.70666666667</v>
      </c>
      <c r="G13" s="35" t="s">
        <v>0</v>
      </c>
      <c r="H13" s="26"/>
    </row>
    <row r="14" spans="1:8" s="150" customFormat="1" x14ac:dyDescent="0.25">
      <c r="A14" s="26"/>
      <c r="B14" s="29" t="s">
        <v>190</v>
      </c>
      <c r="C14" s="30" t="s">
        <v>193</v>
      </c>
      <c r="D14" s="31" t="s">
        <v>195</v>
      </c>
      <c r="E14" s="32">
        <v>1188408</v>
      </c>
      <c r="F14" s="34">
        <f t="shared" si="1"/>
        <v>23768.16</v>
      </c>
      <c r="G14" s="35" t="s">
        <v>0</v>
      </c>
      <c r="H14" s="26"/>
    </row>
    <row r="15" spans="1:8" s="150" customFormat="1" x14ac:dyDescent="0.25">
      <c r="A15" s="26"/>
      <c r="B15" s="29" t="s">
        <v>191</v>
      </c>
      <c r="C15" s="30" t="s">
        <v>193</v>
      </c>
      <c r="D15" s="31" t="s">
        <v>196</v>
      </c>
      <c r="E15" s="32">
        <v>816977</v>
      </c>
      <c r="F15" s="34">
        <f t="shared" si="1"/>
        <v>40848.85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 t="s">
        <v>193</v>
      </c>
      <c r="D16" s="31" t="s">
        <v>197</v>
      </c>
      <c r="E16" s="32">
        <v>222820</v>
      </c>
      <c r="F16" s="34">
        <f t="shared" si="1"/>
        <v>22282</v>
      </c>
      <c r="G16" s="35" t="s">
        <v>0</v>
      </c>
      <c r="H16" s="26"/>
    </row>
    <row r="17" spans="1:8" s="150" customFormat="1" x14ac:dyDescent="0.25">
      <c r="A17" s="26"/>
      <c r="B17" s="23" t="s">
        <v>72</v>
      </c>
      <c r="C17" s="160"/>
      <c r="D17" s="160"/>
      <c r="E17" s="160"/>
      <c r="F17" s="36">
        <f>SUM(F8:F16)</f>
        <v>351937.09666666662</v>
      </c>
      <c r="G17" s="37" t="s">
        <v>0</v>
      </c>
      <c r="H17" s="26"/>
    </row>
    <row r="18" spans="1:8" s="150" customFormat="1" x14ac:dyDescent="0.25">
      <c r="A18" s="26"/>
      <c r="B18" s="107" t="s">
        <v>136</v>
      </c>
      <c r="C18" s="161"/>
      <c r="D18" s="161"/>
      <c r="E18" s="161"/>
      <c r="F18" s="66">
        <v>1306411.1400000001</v>
      </c>
      <c r="G18" s="37" t="s">
        <v>0</v>
      </c>
      <c r="H18" s="26"/>
    </row>
    <row r="19" spans="1:8" s="150" customFormat="1" x14ac:dyDescent="0.25">
      <c r="A19" s="26"/>
      <c r="B19" s="39" t="s">
        <v>69</v>
      </c>
      <c r="C19" s="162"/>
      <c r="D19" s="162"/>
      <c r="E19" s="163"/>
      <c r="F19" s="38">
        <f>F17+F18</f>
        <v>1658348.2366666668</v>
      </c>
      <c r="G19" s="38" t="s">
        <v>0</v>
      </c>
      <c r="H19" s="26"/>
    </row>
    <row r="20" spans="1:8" s="150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50" customFormat="1" hidden="1" x14ac:dyDescent="0.25"/>
    <row r="24" spans="1:8" s="150" customFormat="1" hidden="1" x14ac:dyDescent="0.25"/>
    <row r="25" spans="1:8" s="150" customFormat="1" hidden="1" x14ac:dyDescent="0.25"/>
    <row r="26" spans="1:8" s="150" customFormat="1" ht="14.45" hidden="1" customHeight="1" x14ac:dyDescent="0.25"/>
    <row r="27" spans="1:8" s="150" customFormat="1" ht="14.45" hidden="1" customHeight="1" x14ac:dyDescent="0.25"/>
    <row r="28" spans="1:8" s="150" customFormat="1" ht="15" hidden="1" customHeight="1" x14ac:dyDescent="0.25"/>
    <row r="29" spans="1:8" s="150" customFormat="1" ht="15" hidden="1" customHeight="1" x14ac:dyDescent="0.25"/>
    <row r="30" spans="1:8" s="150" customFormat="1" ht="15" hidden="1" customHeight="1" x14ac:dyDescent="0.25"/>
    <row r="31" spans="1:8" s="150" customFormat="1" ht="15" hidden="1" customHeight="1" x14ac:dyDescent="0.25"/>
    <row r="32" spans="1:8" s="150" customFormat="1" ht="15" hidden="1" customHeight="1" x14ac:dyDescent="0.25"/>
    <row r="33" s="150" customFormat="1" hidden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Ishøj Spildevand AS</v>
      </c>
      <c r="B1" s="164"/>
      <c r="C1" s="164"/>
      <c r="D1" s="164"/>
      <c r="E1" s="164"/>
    </row>
    <row r="2" spans="1:5" x14ac:dyDescent="0.25">
      <c r="A2" s="1" t="str">
        <f>'1. Forside'!A2</f>
        <v>S053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299167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299167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investeringer'!F17</f>
        <v>351937.09666666662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105540.19333333324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Ishøj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S053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188</v>
      </c>
      <c r="C8" s="30">
        <v>2015</v>
      </c>
      <c r="D8" s="31">
        <v>75</v>
      </c>
      <c r="E8" s="32">
        <v>400000</v>
      </c>
      <c r="F8" s="45">
        <f>E8/D8</f>
        <v>5333.333333333333</v>
      </c>
      <c r="G8" s="35" t="s">
        <v>0</v>
      </c>
      <c r="H8" s="26"/>
    </row>
    <row r="9" spans="1:8" s="150" customFormat="1" x14ac:dyDescent="0.25">
      <c r="A9" s="26"/>
      <c r="B9" s="29" t="s">
        <v>188</v>
      </c>
      <c r="C9" s="30">
        <v>2015</v>
      </c>
      <c r="D9" s="31">
        <v>75</v>
      </c>
      <c r="E9" s="32">
        <v>4762141</v>
      </c>
      <c r="F9" s="45">
        <f t="shared" ref="F9:F24" si="0">E9/D9</f>
        <v>63495.213333333333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>
        <v>2015</v>
      </c>
      <c r="D10" s="31">
        <v>50</v>
      </c>
      <c r="E10" s="32">
        <v>1817696</v>
      </c>
      <c r="F10" s="45">
        <f t="shared" si="0"/>
        <v>36353.919999999998</v>
      </c>
      <c r="G10" s="35" t="s">
        <v>0</v>
      </c>
      <c r="H10" s="26"/>
    </row>
    <row r="11" spans="1:8" s="150" customFormat="1" x14ac:dyDescent="0.25">
      <c r="A11" s="26"/>
      <c r="B11" s="29" t="s">
        <v>188</v>
      </c>
      <c r="C11" s="30">
        <v>2015</v>
      </c>
      <c r="D11" s="31">
        <v>75</v>
      </c>
      <c r="E11" s="32">
        <v>2430041</v>
      </c>
      <c r="F11" s="45">
        <f t="shared" si="0"/>
        <v>32400.546666666665</v>
      </c>
      <c r="G11" s="35" t="s">
        <v>0</v>
      </c>
      <c r="H11" s="26"/>
    </row>
    <row r="12" spans="1:8" s="150" customFormat="1" x14ac:dyDescent="0.25">
      <c r="A12" s="26"/>
      <c r="B12" s="29" t="s">
        <v>188</v>
      </c>
      <c r="C12" s="30">
        <v>2015</v>
      </c>
      <c r="D12" s="31">
        <v>75</v>
      </c>
      <c r="E12" s="32">
        <v>2430041</v>
      </c>
      <c r="F12" s="45">
        <f t="shared" si="0"/>
        <v>32400.546666666665</v>
      </c>
      <c r="G12" s="35" t="s">
        <v>0</v>
      </c>
      <c r="H12" s="26"/>
    </row>
    <row r="13" spans="1:8" s="150" customFormat="1" x14ac:dyDescent="0.25">
      <c r="A13" s="26"/>
      <c r="B13" s="29" t="s">
        <v>188</v>
      </c>
      <c r="C13" s="30">
        <v>2015</v>
      </c>
      <c r="D13" s="31">
        <v>75</v>
      </c>
      <c r="E13" s="32">
        <v>4540055</v>
      </c>
      <c r="F13" s="45">
        <f t="shared" si="0"/>
        <v>60534.066666666666</v>
      </c>
      <c r="G13" s="35" t="s">
        <v>0</v>
      </c>
      <c r="H13" s="26"/>
    </row>
    <row r="14" spans="1:8" s="150" customFormat="1" x14ac:dyDescent="0.25">
      <c r="A14" s="26"/>
      <c r="B14" s="29" t="s">
        <v>190</v>
      </c>
      <c r="C14" s="30">
        <v>2015</v>
      </c>
      <c r="D14" s="31">
        <v>50</v>
      </c>
      <c r="E14" s="32">
        <v>1134019</v>
      </c>
      <c r="F14" s="45">
        <f t="shared" si="0"/>
        <v>22680.38</v>
      </c>
      <c r="G14" s="35" t="s">
        <v>0</v>
      </c>
      <c r="H14" s="26"/>
    </row>
    <row r="15" spans="1:8" s="150" customFormat="1" x14ac:dyDescent="0.25">
      <c r="A15" s="26"/>
      <c r="B15" s="29" t="s">
        <v>198</v>
      </c>
      <c r="C15" s="30">
        <v>2015</v>
      </c>
      <c r="D15" s="31">
        <v>20</v>
      </c>
      <c r="E15" s="32">
        <v>324005</v>
      </c>
      <c r="F15" s="45">
        <f t="shared" si="0"/>
        <v>16200.25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>
        <v>2015</v>
      </c>
      <c r="D16" s="31">
        <v>10</v>
      </c>
      <c r="E16" s="32">
        <v>162002</v>
      </c>
      <c r="F16" s="45">
        <f t="shared" si="0"/>
        <v>16200.2</v>
      </c>
      <c r="G16" s="35" t="s">
        <v>0</v>
      </c>
      <c r="H16" s="26"/>
    </row>
    <row r="17" spans="1:8" s="150" customFormat="1" x14ac:dyDescent="0.25">
      <c r="A17" s="26"/>
      <c r="B17" s="29" t="s">
        <v>188</v>
      </c>
      <c r="C17" s="30">
        <v>2016</v>
      </c>
      <c r="D17" s="31">
        <v>75</v>
      </c>
      <c r="E17" s="32">
        <v>3095713</v>
      </c>
      <c r="F17" s="45">
        <f t="shared" si="0"/>
        <v>41276.173333333332</v>
      </c>
      <c r="G17" s="35" t="s">
        <v>0</v>
      </c>
      <c r="H17" s="26"/>
    </row>
    <row r="18" spans="1:8" s="150" customFormat="1" x14ac:dyDescent="0.25">
      <c r="A18" s="26"/>
      <c r="B18" s="29" t="s">
        <v>189</v>
      </c>
      <c r="C18" s="30">
        <v>2016</v>
      </c>
      <c r="D18" s="31">
        <v>50</v>
      </c>
      <c r="E18" s="32">
        <v>1006107</v>
      </c>
      <c r="F18" s="45">
        <f t="shared" si="0"/>
        <v>20122.14</v>
      </c>
      <c r="G18" s="35" t="s">
        <v>0</v>
      </c>
      <c r="H18" s="26"/>
    </row>
    <row r="19" spans="1:8" s="150" customFormat="1" x14ac:dyDescent="0.25">
      <c r="A19" s="26"/>
      <c r="B19" s="29" t="s">
        <v>188</v>
      </c>
      <c r="C19" s="30">
        <v>2016</v>
      </c>
      <c r="D19" s="31">
        <v>75</v>
      </c>
      <c r="E19" s="32">
        <v>1724545</v>
      </c>
      <c r="F19" s="45">
        <f t="shared" si="0"/>
        <v>22993.933333333334</v>
      </c>
      <c r="G19" s="35" t="s">
        <v>0</v>
      </c>
      <c r="H19" s="26"/>
    </row>
    <row r="20" spans="1:8" s="150" customFormat="1" x14ac:dyDescent="0.25">
      <c r="A20" s="26"/>
      <c r="B20" s="29" t="s">
        <v>188</v>
      </c>
      <c r="C20" s="30">
        <v>2016</v>
      </c>
      <c r="D20" s="31">
        <v>75</v>
      </c>
      <c r="E20" s="32">
        <v>1724545</v>
      </c>
      <c r="F20" s="45">
        <f t="shared" si="0"/>
        <v>22993.933333333334</v>
      </c>
      <c r="G20" s="35" t="s">
        <v>0</v>
      </c>
      <c r="H20" s="26"/>
    </row>
    <row r="21" spans="1:8" s="150" customFormat="1" x14ac:dyDescent="0.25">
      <c r="A21" s="26"/>
      <c r="B21" s="29" t="s">
        <v>188</v>
      </c>
      <c r="C21" s="30">
        <v>2016</v>
      </c>
      <c r="D21" s="31">
        <v>75</v>
      </c>
      <c r="E21" s="32">
        <v>4399394</v>
      </c>
      <c r="F21" s="45">
        <f t="shared" si="0"/>
        <v>58658.58666666667</v>
      </c>
      <c r="G21" s="35" t="s">
        <v>0</v>
      </c>
      <c r="H21" s="26"/>
    </row>
    <row r="22" spans="1:8" s="150" customFormat="1" x14ac:dyDescent="0.25">
      <c r="A22" s="26"/>
      <c r="B22" s="29" t="s">
        <v>190</v>
      </c>
      <c r="C22" s="30">
        <v>2016</v>
      </c>
      <c r="D22" s="31">
        <v>50</v>
      </c>
      <c r="E22" s="32">
        <v>804788</v>
      </c>
      <c r="F22" s="45">
        <f t="shared" si="0"/>
        <v>16095.76</v>
      </c>
      <c r="G22" s="35" t="s">
        <v>0</v>
      </c>
      <c r="H22" s="26"/>
    </row>
    <row r="23" spans="1:8" s="150" customFormat="1" x14ac:dyDescent="0.25">
      <c r="A23" s="26"/>
      <c r="B23" s="29" t="s">
        <v>191</v>
      </c>
      <c r="C23" s="30">
        <v>2016</v>
      </c>
      <c r="D23" s="31">
        <v>20</v>
      </c>
      <c r="E23" s="32">
        <v>229939</v>
      </c>
      <c r="F23" s="45">
        <f t="shared" si="0"/>
        <v>11496.95</v>
      </c>
      <c r="G23" s="35" t="s">
        <v>0</v>
      </c>
      <c r="H23" s="26"/>
    </row>
    <row r="24" spans="1:8" s="150" customFormat="1" x14ac:dyDescent="0.25">
      <c r="A24" s="26"/>
      <c r="B24" s="29" t="s">
        <v>192</v>
      </c>
      <c r="C24" s="30">
        <v>2016</v>
      </c>
      <c r="D24" s="31">
        <v>10</v>
      </c>
      <c r="E24" s="32">
        <v>114969</v>
      </c>
      <c r="F24" s="45">
        <f t="shared" si="0"/>
        <v>11496.9</v>
      </c>
      <c r="G24" s="35" t="s">
        <v>0</v>
      </c>
      <c r="H24" s="26"/>
    </row>
    <row r="25" spans="1:8" s="150" customFormat="1" x14ac:dyDescent="0.25">
      <c r="A25" s="26"/>
      <c r="B25" s="109" t="s">
        <v>73</v>
      </c>
      <c r="C25" s="167"/>
      <c r="D25" s="168"/>
      <c r="E25" s="169"/>
      <c r="F25" s="46">
        <f>SUMIF(C8:C24,"2015",F8:F24)</f>
        <v>285598.45666666667</v>
      </c>
      <c r="G25" s="47" t="s">
        <v>0</v>
      </c>
      <c r="H25" s="26"/>
    </row>
    <row r="26" spans="1:8" s="150" customFormat="1" x14ac:dyDescent="0.25">
      <c r="A26" s="26"/>
      <c r="B26" s="107" t="s">
        <v>134</v>
      </c>
      <c r="C26" s="170"/>
      <c r="D26" s="171"/>
      <c r="E26" s="172"/>
      <c r="F26" s="46">
        <f>SUMIF(C8:C24,"2016",F8:F24)</f>
        <v>205134.37666666668</v>
      </c>
      <c r="G26" s="47" t="s">
        <v>0</v>
      </c>
      <c r="H26" s="26"/>
    </row>
    <row r="27" spans="1:8" s="150" customFormat="1" x14ac:dyDescent="0.25">
      <c r="A27" s="26"/>
      <c r="B27" s="50" t="s">
        <v>36</v>
      </c>
      <c r="C27" s="173"/>
      <c r="D27" s="174"/>
      <c r="E27" s="174"/>
      <c r="F27" s="48">
        <f>F25+F26</f>
        <v>490732.83333333337</v>
      </c>
      <c r="G27" s="49" t="s">
        <v>0</v>
      </c>
      <c r="H27" s="26"/>
    </row>
    <row r="28" spans="1:8" s="150" customFormat="1" x14ac:dyDescent="0.25">
      <c r="A28" s="26"/>
      <c r="B28" s="26"/>
      <c r="C28" s="16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16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166"/>
      <c r="D30" s="26"/>
      <c r="E30" s="26"/>
      <c r="F30" s="175"/>
      <c r="G30" s="175"/>
      <c r="H30" s="2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t="12" hidden="1" customHeight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Ishøj Spildevand AS</v>
      </c>
      <c r="B1" s="56"/>
      <c r="C1" s="56"/>
      <c r="D1" s="178"/>
      <c r="E1" s="56"/>
    </row>
    <row r="2" spans="1:5" x14ac:dyDescent="0.25">
      <c r="A2" s="222" t="str">
        <f>'1. Forside'!A2</f>
        <v>S053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200</v>
      </c>
      <c r="C8" s="51">
        <v>1095000</v>
      </c>
      <c r="D8" s="182" t="s">
        <v>0</v>
      </c>
      <c r="E8" s="56"/>
    </row>
    <row r="9" spans="1:5" x14ac:dyDescent="0.25">
      <c r="A9" s="56"/>
      <c r="B9" s="207" t="s">
        <v>201</v>
      </c>
      <c r="C9" s="51">
        <v>0</v>
      </c>
      <c r="D9" s="182" t="s">
        <v>0</v>
      </c>
      <c r="E9" s="56"/>
    </row>
    <row r="10" spans="1:5" x14ac:dyDescent="0.25">
      <c r="A10" s="56"/>
      <c r="B10" s="207" t="s">
        <v>202</v>
      </c>
      <c r="C10" s="51">
        <v>7500000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8628000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18800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70000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88800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9439883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8111500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1328383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2015-10-09T13:58:04Z</cp:lastPrinted>
  <dcterms:created xsi:type="dcterms:W3CDTF">2014-01-17T08:54:17Z</dcterms:created>
  <dcterms:modified xsi:type="dcterms:W3CDTF">2015-10-13T06:59:09Z</dcterms:modified>
</cp:coreProperties>
</file>