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645" windowWidth="20535" windowHeight="11700" tabRatio="87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state="hidden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11" i="4" l="1"/>
  <c r="F35" i="7" l="1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C26" i="8" l="1"/>
  <c r="E31" i="19" l="1"/>
  <c r="C36" i="19" l="1"/>
  <c r="E36" i="19" s="1"/>
  <c r="F37" i="7" l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C16" i="16" l="1"/>
  <c r="E27" i="19"/>
  <c r="E37" i="19" s="1"/>
  <c r="C34" i="8" s="1"/>
  <c r="E34" i="8" s="1"/>
  <c r="E11" i="17"/>
  <c r="G11" i="17" s="1"/>
  <c r="I11" i="17" s="1"/>
  <c r="K11" i="17" s="1"/>
  <c r="C8" i="15"/>
  <c r="C9" i="12" l="1"/>
  <c r="C32" i="8" s="1"/>
  <c r="E32" i="8" s="1"/>
  <c r="C9" i="13" l="1"/>
  <c r="F8" i="2" l="1"/>
  <c r="F8" i="7"/>
  <c r="F36" i="7" s="1"/>
  <c r="F30" i="2" l="1"/>
  <c r="C9" i="10" s="1"/>
  <c r="C15" i="11" l="1"/>
  <c r="C29" i="8" s="1"/>
  <c r="C15" i="13"/>
  <c r="C27" i="8" s="1"/>
  <c r="C17" i="4"/>
  <c r="C25" i="8" s="1"/>
  <c r="C22" i="3"/>
  <c r="C23" i="8" s="1"/>
  <c r="F38" i="7"/>
  <c r="C18" i="8" s="1"/>
  <c r="C16" i="3"/>
  <c r="C22" i="8" s="1"/>
  <c r="C10" i="3"/>
  <c r="C21" i="8" s="1"/>
  <c r="C24" i="8"/>
  <c r="C10" i="10"/>
  <c r="C17" i="8" s="1"/>
  <c r="F32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<sst xmlns="http://schemas.openxmlformats.org/spreadsheetml/2006/main" count="520" uniqueCount="235">
  <si>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</si>
  <si>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</si>
  <si>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</si>
  <si>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</si>
  <si>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</si>
  <si>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</si>
  <si>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</si>
  <si>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</si>
  <si>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</si>
  <si>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</si>
  <si>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</si>
  <si>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</si>
  <si>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</si>
  <si>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</si>
  <si>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</si>
  <si>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</si>
  <si>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</si>
  <si>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</si>
  <si>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</si>
  <si>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</si>
  <si>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</si>
  <si>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</si>
  <si>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</si>
  <si>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</si>
  <si>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</si>
  <si>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</si>
  <si>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</si>
  <si>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</si>
  <si>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</si>
  <si>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</si>
  <si>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</si>
  <si>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</si>
  <si>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</si>
  <si>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</si>
  <si>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</si>
  <si>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</si>
  <si>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</si>
  <si>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</si>
  <si>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</si>
  <si>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</si>
  <si>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</si>
  <si>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</si>
  <si>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</si>
  <si>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</si>
  <si>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</si>
  <si>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</si>
  <si>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</si>
  <si>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</si>
  <si>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</si>
  <si>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</si>
  <si>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</si>
  <si>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</si>
  <si>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</si>
  <si>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</si>
  <si>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</si>
  <si>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</si>
  <si>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</si>
  <si>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</si>
  <si>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</si>
  <si>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</si>
  <si>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</si>
  <si>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</si>
  <si>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</si>
  <si>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</si>
  <si>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</si>
  <si>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</si>
  <si>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</si>
  <si>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</si>
  <si>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</si>
  <si>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</si>
  <si>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</si>
  <si>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</si>
  <si>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</si>
  <si>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</si>
  <si>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</si>
  <si>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</si>
  <si>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</si>
  <si>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</si>
  <si>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</si>
  <si>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</si>
  <si>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</si>
  <si>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</si>
  <si>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</si>
  <si>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</si>
  <si>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</si>
  <si>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</si>
  <si>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</si>
  <si>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</si>
  <si>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</si>
  <si>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</si>
  <si>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</si>
  <si>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</si>
  <si>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</si>
  <si>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</si>
  <si>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</si>
  <si>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</si>
  <si>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</si>
  <si>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</si>
  <si>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</si>
  <si>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</si>
  <si>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</si>
  <si>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</si>
  <si>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</si>
  <si>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</si>
  <si>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</si>
  <si>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</si>
  <si>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</si>
  <si>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</si>
  <si>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</si>
  <si>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</si>
  <si>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</si>
  <si>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</si>
  <si>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</si>
  <si>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</si>
  <si>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</si>
  <si>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</si>
  <si>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</si>
  <si>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</si>
  <si>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</si>
  <si>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</si>
  <si>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</si>
  <si>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</si>
  <si>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</si>
  <si>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</si>
  <si>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</si>
  <si>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</si>
  <si>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</si>
  <si>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</si>
  <si>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</si>
  <si>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</si>
  <si>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</si>
  <si>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</si>
  <si>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</si>
  <si>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</si>
  <si>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</si>
  <si>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</si>
  <si>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</si>
  <si>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</si>
  <si>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</si>
  <si>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</si>
  <si>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</si>
  <si>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</si>
  <si>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</si>
  <si>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</si>
  <si>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</si>
  <si>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</si>
  <si>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</si>
  <si>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</si>
  <si>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</si>
  <si>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</si>
  <si>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</si>
  <si>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</si>
  <si>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</si>
  <si>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</si>
  <si>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</si>
  <si>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</si>
  <si>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</si>
  <si>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</si>
  <si>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</si>
  <si>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</si>
  <si>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</si>
  <si>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</si>
  <si>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</si>
  <si>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</si>
  <si>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</si>
  <si>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</si>
  <si>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</si>
  <si>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</si>
  <si>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</si>
  <si>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</si>
  <si>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</si>
  <si>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</si>
  <si>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</si>
  <si>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</si>
  <si>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</si>
  <si>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</si>
  <si>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</si>
  <si>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</si>
  <si>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</si>
  <si>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</si>
  <si>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</si>
  <si>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</si>
  <si>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</si>
  <si>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</si>
  <si>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Del af godkendt tillæg i PL2014 vedrørende omkostninger i 2014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</si>
  <si>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</si>
  <si>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</si>
  <si>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</si>
  <si>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</si>
  <si>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</si>
  <si>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</si>
  <si>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</si>
  <si>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</si>
  <si>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</si>
  <si>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</si>
  <si>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</si>
  <si>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 xml:space="preserve">Ledningsnet ≤ Ø 200 mm </t>
  </si>
  <si>
    <t xml:space="preserve">Ø 200 mm &lt; Ledningsnet ≤ Ø 500 mm </t>
  </si>
  <si>
    <t>Ø 500 mm &lt; Ledningsnet ≤ Ø 800 mm</t>
  </si>
  <si>
    <t>Ø 800 mm &lt; Ledningsnet ≤ Ø 1000 mm</t>
  </si>
  <si>
    <t>Strømpeforing Ø 200 mm &lt; Ledningsnet ≤ Ø 500 mm</t>
  </si>
  <si>
    <t>Brønde</t>
  </si>
  <si>
    <t>Stik</t>
  </si>
  <si>
    <t>Tryksatte minipumpestationer (husstandssystemer)</t>
  </si>
  <si>
    <t>Pumpestationer i brønde (&lt; 6,25 m2), Konstruktioner</t>
  </si>
  <si>
    <t>Pumpestationer i brønde (&lt; 6,25 m2), Mek/EL</t>
  </si>
  <si>
    <t>Pumpestationer i brønde (&lt; 6,25 m2), SRO</t>
  </si>
  <si>
    <t>Pumpestationer m. overbygning (&lt; 20 m2), Konstruktioner</t>
  </si>
  <si>
    <t>Pumpestationer m. overbygning (&lt; 20 m2), Mek/EL</t>
  </si>
  <si>
    <t>Pumpestationer m. overbygning (&lt; 20 m2), SRO</t>
  </si>
  <si>
    <t>Jordbassin Klasse A</t>
  </si>
  <si>
    <t>Indløb-/udløbsarrangement</t>
  </si>
  <si>
    <t>Andre bygninger (tekniske installationer, målere mv.)</t>
  </si>
  <si>
    <t>Administrationbygninger</t>
  </si>
  <si>
    <t>Arbejdsplads</t>
  </si>
  <si>
    <t>Køretøjer, entreprenørmaskiner</t>
  </si>
  <si>
    <t>2014</t>
  </si>
  <si>
    <t>75</t>
  </si>
  <si>
    <t>50</t>
  </si>
  <si>
    <t>30</t>
  </si>
  <si>
    <t>20</t>
  </si>
  <si>
    <t>10</t>
  </si>
  <si>
    <t>5</t>
  </si>
  <si>
    <t>Køretøjer, små lastvogne (&lt; 3.500 kg.)</t>
  </si>
  <si>
    <t>Mindre renseanlæg &lt; 5.000 PE uden mulighed for opdeling</t>
  </si>
  <si>
    <t>Strømpeforing ≤ Ø 200 mm</t>
  </si>
  <si>
    <t>Ejendomsskatter</t>
  </si>
  <si>
    <t>Køb af ydelser og produkter, der er omfattet af prisloftreguleringen, hos et andet selskab</t>
  </si>
  <si>
    <t>Ledelsessystem</t>
  </si>
  <si>
    <t>Kunden i centrum (kundepanel, fokusgruper m. m.)</t>
  </si>
  <si>
    <t>Information og formidling (Vandets Dag)</t>
  </si>
  <si>
    <t>Information og formidling (sociale medier)</t>
  </si>
  <si>
    <t>Kalundborg Spildevandsanlæg AS</t>
  </si>
  <si>
    <t>S056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</si>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</sst>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232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233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29" t="s">
        <v>58</v>
      </c>
      <c r="E8" s="229"/>
      <c r="F8" s="229"/>
      <c r="G8" s="123"/>
      <c r="H8" s="123"/>
      <c r="I8" s="123"/>
    </row>
    <row r="9" spans="1:9" x14ac:dyDescent="0.25">
      <c r="A9" s="121"/>
      <c r="B9" s="121"/>
      <c r="C9" s="121"/>
      <c r="D9" s="240" t="s">
        <v>110</v>
      </c>
      <c r="E9" s="240"/>
      <c r="F9" s="240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0" t="s">
        <v>59</v>
      </c>
      <c r="E13" s="230"/>
      <c r="F13" s="230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1" t="s">
        <v>60</v>
      </c>
      <c r="E16" s="232"/>
      <c r="F16" s="233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4" t="s">
        <v>2</v>
      </c>
      <c r="E17" s="235"/>
      <c r="F17" s="236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4" t="s">
        <v>135</v>
      </c>
      <c r="E18" s="235"/>
      <c r="F18" s="236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7" t="s">
        <v>44</v>
      </c>
      <c r="E19" s="238"/>
      <c r="F19" s="239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7" t="s">
        <v>61</v>
      </c>
      <c r="E20" s="238"/>
      <c r="F20" s="239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7" t="s">
        <v>91</v>
      </c>
      <c r="E21" s="238"/>
      <c r="F21" s="239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7" t="s">
        <v>62</v>
      </c>
      <c r="E22" s="238"/>
      <c r="F22" s="239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9" t="s">
        <v>42</v>
      </c>
      <c r="E23" s="260"/>
      <c r="F23" s="261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6" t="s">
        <v>63</v>
      </c>
      <c r="E24" s="257"/>
      <c r="F24" s="258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3" t="s">
        <v>64</v>
      </c>
      <c r="E25" s="254"/>
      <c r="F25" s="255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0" t="s">
        <v>43</v>
      </c>
      <c r="E26" s="251"/>
      <c r="F26" s="252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7" t="s">
        <v>65</v>
      </c>
      <c r="E27" s="248"/>
      <c r="F27" s="249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1" t="s">
        <v>145</v>
      </c>
      <c r="E28" s="242"/>
      <c r="F28" s="243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4" t="s">
        <v>146</v>
      </c>
      <c r="E29" s="245"/>
      <c r="F29" s="246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8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Kalundborg Spildevandsanlæg AS</v>
      </c>
      <c r="B1" s="56"/>
      <c r="C1" s="56"/>
      <c r="D1" s="56"/>
      <c r="E1" s="56"/>
    </row>
    <row r="2" spans="1:5" x14ac:dyDescent="0.25">
      <c r="A2" s="222" t="str">
        <f>'1. Forside'!A2</f>
        <v>S056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228</v>
      </c>
      <c r="C7" s="51">
        <v>300000</v>
      </c>
      <c r="D7" s="191" t="s">
        <v>0</v>
      </c>
      <c r="E7" s="56"/>
    </row>
    <row r="8" spans="1:5" x14ac:dyDescent="0.25">
      <c r="A8" s="56"/>
      <c r="B8" s="213" t="s">
        <v>229</v>
      </c>
      <c r="C8" s="51">
        <v>52400</v>
      </c>
      <c r="D8" s="191" t="s">
        <v>0</v>
      </c>
      <c r="E8" s="56"/>
    </row>
    <row r="9" spans="1:5" x14ac:dyDescent="0.25">
      <c r="A9" s="56"/>
      <c r="B9" s="213" t="s">
        <v>230</v>
      </c>
      <c r="C9" s="51">
        <v>50000</v>
      </c>
      <c r="D9" s="191" t="s">
        <v>0</v>
      </c>
      <c r="E9" s="56"/>
    </row>
    <row r="10" spans="1:5" x14ac:dyDescent="0.25">
      <c r="A10" s="56"/>
      <c r="B10" s="213" t="s">
        <v>231</v>
      </c>
      <c r="C10" s="51">
        <v>40000</v>
      </c>
      <c r="D10" s="191" t="s">
        <v>0</v>
      </c>
      <c r="E10" s="56"/>
    </row>
    <row r="11" spans="1:5" x14ac:dyDescent="0.25">
      <c r="A11" s="56"/>
      <c r="B11" s="54" t="s">
        <v>36</v>
      </c>
      <c r="C11" s="55">
        <f>SUM(C7:C10)</f>
        <v>442400</v>
      </c>
      <c r="D11" s="192" t="s">
        <v>0</v>
      </c>
      <c r="E11" s="56"/>
    </row>
    <row r="12" spans="1:5" x14ac:dyDescent="0.25">
      <c r="A12" s="56"/>
      <c r="B12" s="56"/>
      <c r="C12" s="183"/>
      <c r="D12" s="56"/>
      <c r="E12" s="56"/>
    </row>
    <row r="13" spans="1:5" x14ac:dyDescent="0.25">
      <c r="A13" s="56"/>
      <c r="B13" s="56"/>
      <c r="C13" s="183"/>
      <c r="D13" s="56"/>
      <c r="E13" s="56"/>
    </row>
    <row r="14" spans="1:5" ht="27.2" customHeight="1" x14ac:dyDescent="0.25">
      <c r="A14" s="56"/>
      <c r="B14" s="20" t="s">
        <v>154</v>
      </c>
      <c r="C14" s="193"/>
      <c r="D14" s="190"/>
      <c r="E14" s="56"/>
    </row>
    <row r="15" spans="1:5" ht="16.7" customHeight="1" x14ac:dyDescent="0.25">
      <c r="A15" s="56"/>
      <c r="B15" s="108" t="s">
        <v>155</v>
      </c>
      <c r="C15" s="19">
        <v>317882</v>
      </c>
      <c r="D15" s="153" t="s">
        <v>0</v>
      </c>
      <c r="E15" s="56"/>
    </row>
    <row r="16" spans="1:5" ht="16.7" customHeight="1" x14ac:dyDescent="0.25">
      <c r="A16" s="56"/>
      <c r="B16" s="108" t="s">
        <v>156</v>
      </c>
      <c r="C16" s="40">
        <v>337500</v>
      </c>
      <c r="D16" s="153" t="s">
        <v>0</v>
      </c>
      <c r="E16" s="56"/>
    </row>
    <row r="17" spans="1:5" x14ac:dyDescent="0.25">
      <c r="A17" s="56"/>
      <c r="B17" s="28" t="s">
        <v>157</v>
      </c>
      <c r="C17" s="55">
        <f>C15-C16</f>
        <v>-19618</v>
      </c>
      <c r="D17" s="155" t="s">
        <v>0</v>
      </c>
      <c r="E17" s="56"/>
    </row>
    <row r="18" spans="1:5" ht="15.75" x14ac:dyDescent="0.25">
      <c r="A18" s="56"/>
      <c r="B18" s="194"/>
      <c r="C18" s="56"/>
      <c r="D18" s="56"/>
      <c r="E18" s="56"/>
    </row>
    <row r="19" spans="1:5" ht="15.75" x14ac:dyDescent="0.25">
      <c r="A19" s="56"/>
      <c r="B19" s="194"/>
      <c r="C19" s="56"/>
      <c r="D19" s="56"/>
      <c r="E19" s="56"/>
    </row>
    <row r="20" spans="1:5" ht="15.75" x14ac:dyDescent="0.25">
      <c r="A20" s="56"/>
      <c r="B20" s="194"/>
      <c r="C20" s="56"/>
      <c r="D20" s="56"/>
      <c r="E20" s="56"/>
    </row>
    <row r="21" spans="1:5" ht="15.75" hidden="1" x14ac:dyDescent="0.25">
      <c r="B21" s="195"/>
      <c r="E21" s="196"/>
    </row>
    <row r="22" spans="1:5" ht="15.75" hidden="1" x14ac:dyDescent="0.25">
      <c r="B22" s="196"/>
      <c r="C22" s="196"/>
    </row>
    <row r="23" spans="1:5" ht="15.75" hidden="1" x14ac:dyDescent="0.25">
      <c r="B23" s="196"/>
      <c r="E23" s="196"/>
    </row>
    <row r="24" spans="1:5" ht="15.75" hidden="1" x14ac:dyDescent="0.25">
      <c r="B24" s="196"/>
      <c r="D24" s="196"/>
    </row>
    <row r="25" spans="1:5" ht="15.75" hidden="1" x14ac:dyDescent="0.25">
      <c r="B25" s="196"/>
      <c r="C25" s="196"/>
    </row>
    <row r="26" spans="1:5" ht="15.75" hidden="1" x14ac:dyDescent="0.25">
      <c r="B26" s="196"/>
      <c r="C26" s="196"/>
    </row>
    <row r="27" spans="1:5" ht="15.75" hidden="1" x14ac:dyDescent="0.25">
      <c r="B27" s="196"/>
      <c r="D27" s="196"/>
    </row>
    <row r="28" spans="1:5" ht="15.75" hidden="1" x14ac:dyDescent="0.25">
      <c r="B28" s="196"/>
      <c r="D28" s="196"/>
    </row>
    <row r="29" spans="1:5" ht="15.75" hidden="1" x14ac:dyDescent="0.25">
      <c r="B29" s="196"/>
      <c r="D29" s="196"/>
    </row>
    <row r="30" spans="1:5" ht="15.75" hidden="1" x14ac:dyDescent="0.25">
      <c r="B30" s="195"/>
      <c r="C30" s="195"/>
    </row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idden="1" x14ac:dyDescent="0.25"/>
    <row r="55" spans="2:2" hidden="1" x14ac:dyDescent="0.25"/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6"/>
    </row>
    <row r="64" spans="2:2" ht="15.75" hidden="1" x14ac:dyDescent="0.25">
      <c r="B64" s="196"/>
    </row>
    <row r="65" spans="1:5" ht="15.75" hidden="1" x14ac:dyDescent="0.25">
      <c r="B65" s="195"/>
    </row>
    <row r="66" spans="1:5" hidden="1" x14ac:dyDescent="0.25"/>
    <row r="67" spans="1:5" hidden="1" x14ac:dyDescent="0.25"/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>
      <c r="A73" s="186"/>
      <c r="B73" s="186"/>
      <c r="C73" s="186"/>
      <c r="D73" s="186"/>
      <c r="E73" s="186"/>
    </row>
    <row r="74" spans="1:5" hidden="1" x14ac:dyDescent="0.25">
      <c r="A74" s="186"/>
      <c r="B74" s="186"/>
      <c r="C74" s="186"/>
      <c r="D74" s="186"/>
      <c r="E74" s="186"/>
    </row>
    <row r="75" spans="1:5" hidden="1" x14ac:dyDescent="0.25"/>
    <row r="76" spans="1:5" hidden="1" x14ac:dyDescent="0.25"/>
    <row r="77" spans="1:5" hidden="1" x14ac:dyDescent="0.25"/>
    <row r="78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Kalundborg Spildevandsanlæg AS</v>
      </c>
      <c r="B1" s="26"/>
      <c r="C1" s="26"/>
      <c r="D1" s="26"/>
      <c r="E1" s="26"/>
    </row>
    <row r="2" spans="1:5" x14ac:dyDescent="0.25">
      <c r="A2" s="223" t="str">
        <f>'1. Forside'!A2</f>
        <v>S056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Kalundborg Spildevandsanlæg AS</v>
      </c>
      <c r="B1" s="26"/>
      <c r="C1" s="26"/>
      <c r="D1" s="26"/>
      <c r="E1" s="26"/>
    </row>
    <row r="2" spans="1:5" x14ac:dyDescent="0.25">
      <c r="A2" s="223" t="str">
        <f>'1. Forside'!A2</f>
        <v>S056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1510000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1510000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1509777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2630000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-1120223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Kalundborg Spildevandsanlæg AS</v>
      </c>
      <c r="B1" s="26"/>
      <c r="C1" s="26"/>
      <c r="D1" s="26"/>
      <c r="E1" s="26"/>
    </row>
    <row r="2" spans="1:5" x14ac:dyDescent="0.25">
      <c r="A2" s="223" t="str">
        <f>'1. Forside'!A2</f>
        <v>S056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-7471170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-7471170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0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0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v>0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Kalundborg Spildevandsanlæg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S056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63638829.302501485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35814835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3580725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-685211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3155377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41865726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1104863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1104863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-1600682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-35565351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-3924411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-1831037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-42921481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49108</v>
      </c>
      <c r="D27" s="79" t="s">
        <v>0</v>
      </c>
      <c r="E27" s="10">
        <f>IF(C27&lt;0,0,-C27)</f>
        <v>-49108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62557845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62557845</v>
      </c>
      <c r="D36" s="79" t="s">
        <v>0</v>
      </c>
      <c r="E36" s="10">
        <f>-C36</f>
        <v>-62557845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1031876.3025014848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Kalundborg Spildevandsanlæg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S056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2880755</v>
      </c>
      <c r="D7" s="224" t="s">
        <v>0</v>
      </c>
      <c r="E7" s="225">
        <v>1182945</v>
      </c>
      <c r="F7" s="224" t="s">
        <v>0</v>
      </c>
      <c r="G7" s="225">
        <v>1594243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1736781</v>
      </c>
      <c r="D8" s="224" t="s">
        <v>0</v>
      </c>
      <c r="E8" s="226">
        <v>2326919</v>
      </c>
      <c r="F8" s="224" t="s">
        <v>0</v>
      </c>
      <c r="G8" s="226">
        <v>0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1143974</v>
      </c>
      <c r="D11" s="228" t="s">
        <v>0</v>
      </c>
      <c r="E11" s="55">
        <f>C11+E7-E8-E9</f>
        <v>0</v>
      </c>
      <c r="F11" s="228" t="s">
        <v>0</v>
      </c>
      <c r="G11" s="55">
        <f>E11+G7-G8-G9</f>
        <v>1594243</v>
      </c>
      <c r="H11" s="228" t="s">
        <v>0</v>
      </c>
      <c r="I11" s="55">
        <f>G11+I7-I8-I9</f>
        <v>1594243</v>
      </c>
      <c r="J11" s="228" t="s">
        <v>0</v>
      </c>
      <c r="K11" s="55">
        <f>K7-K8-K9+K10+I11</f>
        <v>1594243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Kalundborg Spildevandsanlæg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S056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15109160.740612475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-57414.810814327408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-702576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14349169.929798149</v>
      </c>
      <c r="D13" s="79" t="s">
        <v>0</v>
      </c>
      <c r="E13" s="6">
        <f>C13</f>
        <v>14349169.929798149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35666061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234</v>
      </c>
      <c r="C16" s="14">
        <f>'6. Gennemførte investeringer'!F32</f>
        <v>6929685.0250000004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1769730.5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investeringer'!F38</f>
        <v>3295425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47660901.524999999</v>
      </c>
      <c r="D19" s="79" t="s">
        <v>0</v>
      </c>
      <c r="E19" s="8">
        <f>C19</f>
        <v>47660901.524999999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omkostninger'!C10</f>
        <v>953000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190</v>
      </c>
      <c r="C22" s="14">
        <f>'9. 1-1 omkostninger'!C16</f>
        <v>64000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omkostninger'!C22</f>
        <v>506250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servicemål'!C11</f>
        <v>442400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servicemål'!C17</f>
        <v>-19618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191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192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193</v>
      </c>
      <c r="C28" s="14">
        <f>'12. Nettofinansielle poster'!C9</f>
        <v>1510000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-1120223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2335809</v>
      </c>
      <c r="D30" s="79" t="s">
        <v>0</v>
      </c>
      <c r="E30" s="6">
        <f>C30</f>
        <v>2335809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0</v>
      </c>
      <c r="D32" s="79" t="s">
        <v>0</v>
      </c>
      <c r="E32" s="10">
        <f>C32</f>
        <v>0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195</v>
      </c>
      <c r="C34" s="9">
        <f>'14. Kontrol med indtægtsrammen'!E37</f>
        <v>1031876.3025014848</v>
      </c>
      <c r="D34" s="79" t="s">
        <v>0</v>
      </c>
      <c r="E34" s="12">
        <f>C34</f>
        <v>1031876.3025014848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65377756.757299632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1776995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36.791187795857404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Kalundborg Spildevandsanlæg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S056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15109160.740612475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15109160.740612475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0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0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0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15109160.740612475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184</v>
      </c>
      <c r="C25" s="19"/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185</v>
      </c>
      <c r="C26" s="19"/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0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186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15109160.740612475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187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-57414.810814327408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Kalundborg Spildevandsanlæg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S056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10219836.324950278</v>
      </c>
      <c r="D7" s="153" t="s">
        <v>0</v>
      </c>
      <c r="E7" s="26"/>
    </row>
    <row r="8" spans="1:5" ht="14.1" customHeight="1" x14ac:dyDescent="0.25">
      <c r="A8" s="26"/>
      <c r="B8" s="22" t="s">
        <v>188</v>
      </c>
      <c r="C8" s="40">
        <f>'3. Driftsomkostninger'!C31+'3. Driftsomkostninger'!C33</f>
        <v>15051745.929798149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15109160.740612475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189</v>
      </c>
      <c r="C19" s="218">
        <v>2810303.8977539204</v>
      </c>
      <c r="D19" s="153" t="s">
        <v>0</v>
      </c>
      <c r="E19" s="26"/>
    </row>
    <row r="20" spans="1:5" ht="14.1" customHeight="1" x14ac:dyDescent="0.25">
      <c r="A20" s="26"/>
      <c r="B20" s="28" t="s">
        <v>194</v>
      </c>
      <c r="C20" s="27">
        <v>702576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Kalundborg Spildevandsanlæg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S056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1620960863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35666061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35666061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19"/>
  <sheetViews>
    <sheetView view="pageLayout" topLeftCell="A4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Kalundborg Spildevandsanlæg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S056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196</v>
      </c>
      <c r="C8" s="30" t="s">
        <v>216</v>
      </c>
      <c r="D8" s="31" t="s">
        <v>217</v>
      </c>
      <c r="E8" s="32">
        <v>25467031</v>
      </c>
      <c r="F8" s="34">
        <f t="shared" ref="F8" si="0">E8/D8</f>
        <v>339560.41333333333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216</v>
      </c>
      <c r="D9" s="31" t="s">
        <v>217</v>
      </c>
      <c r="E9" s="32">
        <v>6725003</v>
      </c>
      <c r="F9" s="34">
        <f t="shared" ref="F9:F29" si="1">E9/D9</f>
        <v>89666.706666666665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 t="s">
        <v>216</v>
      </c>
      <c r="D10" s="31" t="s">
        <v>217</v>
      </c>
      <c r="E10" s="32">
        <v>4570471</v>
      </c>
      <c r="F10" s="34">
        <f t="shared" si="1"/>
        <v>60939.613333333335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 t="s">
        <v>216</v>
      </c>
      <c r="D11" s="31" t="s">
        <v>217</v>
      </c>
      <c r="E11" s="32">
        <v>967606</v>
      </c>
      <c r="F11" s="34">
        <f t="shared" si="1"/>
        <v>12901.413333333334</v>
      </c>
      <c r="G11" s="35" t="s">
        <v>0</v>
      </c>
      <c r="H11" s="26"/>
    </row>
    <row r="12" spans="1:8" s="150" customFormat="1" x14ac:dyDescent="0.25">
      <c r="A12" s="26"/>
      <c r="B12" s="29" t="s">
        <v>200</v>
      </c>
      <c r="C12" s="30" t="s">
        <v>216</v>
      </c>
      <c r="D12" s="31" t="s">
        <v>218</v>
      </c>
      <c r="E12" s="32">
        <v>803427</v>
      </c>
      <c r="F12" s="34">
        <f t="shared" si="1"/>
        <v>16068.54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 t="s">
        <v>216</v>
      </c>
      <c r="D13" s="31" t="s">
        <v>218</v>
      </c>
      <c r="E13" s="32">
        <v>319075</v>
      </c>
      <c r="F13" s="34">
        <f t="shared" si="1"/>
        <v>6381.5</v>
      </c>
      <c r="G13" s="35" t="s">
        <v>0</v>
      </c>
      <c r="H13" s="26"/>
    </row>
    <row r="14" spans="1:8" s="150" customFormat="1" x14ac:dyDescent="0.25">
      <c r="A14" s="26"/>
      <c r="B14" s="29" t="s">
        <v>201</v>
      </c>
      <c r="C14" s="30" t="s">
        <v>216</v>
      </c>
      <c r="D14" s="31" t="s">
        <v>217</v>
      </c>
      <c r="E14" s="32">
        <v>4903972</v>
      </c>
      <c r="F14" s="34">
        <f t="shared" si="1"/>
        <v>65386.293333333335</v>
      </c>
      <c r="G14" s="35" t="s">
        <v>0</v>
      </c>
      <c r="H14" s="26"/>
    </row>
    <row r="15" spans="1:8" s="150" customFormat="1" x14ac:dyDescent="0.25">
      <c r="A15" s="26"/>
      <c r="B15" s="29" t="s">
        <v>202</v>
      </c>
      <c r="C15" s="30" t="s">
        <v>216</v>
      </c>
      <c r="D15" s="31" t="s">
        <v>217</v>
      </c>
      <c r="E15" s="32">
        <v>5692215</v>
      </c>
      <c r="F15" s="34">
        <f t="shared" si="1"/>
        <v>75896.2</v>
      </c>
      <c r="G15" s="35" t="s">
        <v>0</v>
      </c>
      <c r="H15" s="26"/>
    </row>
    <row r="16" spans="1:8" s="150" customFormat="1" x14ac:dyDescent="0.25">
      <c r="A16" s="26"/>
      <c r="B16" s="29" t="s">
        <v>203</v>
      </c>
      <c r="C16" s="30" t="s">
        <v>216</v>
      </c>
      <c r="D16" s="31" t="s">
        <v>219</v>
      </c>
      <c r="E16" s="32">
        <v>37804</v>
      </c>
      <c r="F16" s="34">
        <f t="shared" si="1"/>
        <v>1260.1333333333334</v>
      </c>
      <c r="G16" s="35" t="s">
        <v>0</v>
      </c>
      <c r="H16" s="26"/>
    </row>
    <row r="17" spans="1:8" s="150" customFormat="1" x14ac:dyDescent="0.25">
      <c r="A17" s="26"/>
      <c r="B17" s="29" t="s">
        <v>204</v>
      </c>
      <c r="C17" s="30" t="s">
        <v>216</v>
      </c>
      <c r="D17" s="31" t="s">
        <v>218</v>
      </c>
      <c r="E17" s="32">
        <v>681604</v>
      </c>
      <c r="F17" s="34">
        <f t="shared" si="1"/>
        <v>13632.08</v>
      </c>
      <c r="G17" s="35" t="s">
        <v>0</v>
      </c>
      <c r="H17" s="26"/>
    </row>
    <row r="18" spans="1:8" s="150" customFormat="1" x14ac:dyDescent="0.25">
      <c r="A18" s="26"/>
      <c r="B18" s="29" t="s">
        <v>205</v>
      </c>
      <c r="C18" s="30" t="s">
        <v>216</v>
      </c>
      <c r="D18" s="31" t="s">
        <v>220</v>
      </c>
      <c r="E18" s="32">
        <v>3069627</v>
      </c>
      <c r="F18" s="34">
        <f t="shared" si="1"/>
        <v>153481.35</v>
      </c>
      <c r="G18" s="35" t="s">
        <v>0</v>
      </c>
      <c r="H18" s="26"/>
    </row>
    <row r="19" spans="1:8" s="150" customFormat="1" x14ac:dyDescent="0.25">
      <c r="A19" s="26"/>
      <c r="B19" s="29" t="s">
        <v>206</v>
      </c>
      <c r="C19" s="30" t="s">
        <v>216</v>
      </c>
      <c r="D19" s="31" t="s">
        <v>221</v>
      </c>
      <c r="E19" s="32">
        <v>660308</v>
      </c>
      <c r="F19" s="34">
        <f t="shared" si="1"/>
        <v>66030.8</v>
      </c>
      <c r="G19" s="35" t="s">
        <v>0</v>
      </c>
      <c r="H19" s="26"/>
    </row>
    <row r="20" spans="1:8" s="150" customFormat="1" x14ac:dyDescent="0.25">
      <c r="A20" s="26"/>
      <c r="B20" s="29" t="s">
        <v>207</v>
      </c>
      <c r="C20" s="30" t="s">
        <v>216</v>
      </c>
      <c r="D20" s="31" t="s">
        <v>218</v>
      </c>
      <c r="E20" s="32">
        <v>92387</v>
      </c>
      <c r="F20" s="34">
        <f t="shared" si="1"/>
        <v>1847.74</v>
      </c>
      <c r="G20" s="35" t="s">
        <v>0</v>
      </c>
      <c r="H20" s="26"/>
    </row>
    <row r="21" spans="1:8" s="150" customFormat="1" x14ac:dyDescent="0.25">
      <c r="A21" s="26"/>
      <c r="B21" s="29" t="s">
        <v>208</v>
      </c>
      <c r="C21" s="30" t="s">
        <v>216</v>
      </c>
      <c r="D21" s="31" t="s">
        <v>220</v>
      </c>
      <c r="E21" s="32">
        <v>17292</v>
      </c>
      <c r="F21" s="34">
        <f t="shared" si="1"/>
        <v>864.6</v>
      </c>
      <c r="G21" s="35" t="s">
        <v>0</v>
      </c>
      <c r="H21" s="26"/>
    </row>
    <row r="22" spans="1:8" s="150" customFormat="1" x14ac:dyDescent="0.25">
      <c r="A22" s="26"/>
      <c r="B22" s="29" t="s">
        <v>209</v>
      </c>
      <c r="C22" s="30" t="s">
        <v>216</v>
      </c>
      <c r="D22" s="31" t="s">
        <v>221</v>
      </c>
      <c r="E22" s="32">
        <v>4322</v>
      </c>
      <c r="F22" s="34">
        <f t="shared" si="1"/>
        <v>432.2</v>
      </c>
      <c r="G22" s="35" t="s">
        <v>0</v>
      </c>
      <c r="H22" s="26"/>
    </row>
    <row r="23" spans="1:8" s="150" customFormat="1" x14ac:dyDescent="0.25">
      <c r="A23" s="26"/>
      <c r="B23" s="29" t="s">
        <v>210</v>
      </c>
      <c r="C23" s="30" t="s">
        <v>216</v>
      </c>
      <c r="D23" s="31" t="s">
        <v>218</v>
      </c>
      <c r="E23" s="32">
        <v>642030</v>
      </c>
      <c r="F23" s="34">
        <f t="shared" si="1"/>
        <v>12840.6</v>
      </c>
      <c r="G23" s="35" t="s">
        <v>0</v>
      </c>
      <c r="H23" s="26"/>
    </row>
    <row r="24" spans="1:8" s="150" customFormat="1" x14ac:dyDescent="0.25">
      <c r="A24" s="26"/>
      <c r="B24" s="29" t="s">
        <v>211</v>
      </c>
      <c r="C24" s="30" t="s">
        <v>216</v>
      </c>
      <c r="D24" s="31" t="s">
        <v>217</v>
      </c>
      <c r="E24" s="32">
        <v>444912</v>
      </c>
      <c r="F24" s="34">
        <f t="shared" si="1"/>
        <v>5932.16</v>
      </c>
      <c r="G24" s="35" t="s">
        <v>0</v>
      </c>
      <c r="H24" s="26"/>
    </row>
    <row r="25" spans="1:8" s="150" customFormat="1" x14ac:dyDescent="0.25">
      <c r="A25" s="26"/>
      <c r="B25" s="29" t="s">
        <v>212</v>
      </c>
      <c r="C25" s="30" t="s">
        <v>216</v>
      </c>
      <c r="D25" s="31" t="s">
        <v>217</v>
      </c>
      <c r="E25" s="32">
        <v>719344</v>
      </c>
      <c r="F25" s="34">
        <f t="shared" si="1"/>
        <v>9591.253333333334</v>
      </c>
      <c r="G25" s="35" t="s">
        <v>0</v>
      </c>
      <c r="H25" s="26"/>
    </row>
    <row r="26" spans="1:8" s="150" customFormat="1" x14ac:dyDescent="0.25">
      <c r="A26" s="26"/>
      <c r="B26" s="29" t="s">
        <v>213</v>
      </c>
      <c r="C26" s="30" t="s">
        <v>216</v>
      </c>
      <c r="D26" s="31" t="s">
        <v>217</v>
      </c>
      <c r="E26" s="32">
        <v>10688779</v>
      </c>
      <c r="F26" s="34">
        <f t="shared" si="1"/>
        <v>142517.05333333334</v>
      </c>
      <c r="G26" s="35" t="s">
        <v>0</v>
      </c>
      <c r="H26" s="26"/>
    </row>
    <row r="27" spans="1:8" s="150" customFormat="1" x14ac:dyDescent="0.25">
      <c r="A27" s="26"/>
      <c r="B27" s="29" t="s">
        <v>214</v>
      </c>
      <c r="C27" s="30" t="s">
        <v>216</v>
      </c>
      <c r="D27" s="31" t="s">
        <v>222</v>
      </c>
      <c r="E27" s="32">
        <v>909973</v>
      </c>
      <c r="F27" s="34">
        <f t="shared" si="1"/>
        <v>181994.6</v>
      </c>
      <c r="G27" s="35" t="s">
        <v>0</v>
      </c>
      <c r="H27" s="26"/>
    </row>
    <row r="28" spans="1:8" s="150" customFormat="1" x14ac:dyDescent="0.25">
      <c r="A28" s="26"/>
      <c r="B28" s="29" t="s">
        <v>214</v>
      </c>
      <c r="C28" s="30" t="s">
        <v>216</v>
      </c>
      <c r="D28" s="31" t="s">
        <v>222</v>
      </c>
      <c r="E28" s="32">
        <v>5464675</v>
      </c>
      <c r="F28" s="34">
        <f t="shared" si="1"/>
        <v>1092935</v>
      </c>
      <c r="G28" s="35" t="s">
        <v>0</v>
      </c>
      <c r="H28" s="26"/>
    </row>
    <row r="29" spans="1:8" s="150" customFormat="1" x14ac:dyDescent="0.25">
      <c r="A29" s="26"/>
      <c r="B29" s="29" t="s">
        <v>215</v>
      </c>
      <c r="C29" s="30" t="s">
        <v>216</v>
      </c>
      <c r="D29" s="31" t="s">
        <v>222</v>
      </c>
      <c r="E29" s="32">
        <v>239525</v>
      </c>
      <c r="F29" s="34">
        <f t="shared" si="1"/>
        <v>47905</v>
      </c>
      <c r="G29" s="35" t="s">
        <v>0</v>
      </c>
      <c r="H29" s="26"/>
    </row>
    <row r="30" spans="1:8" s="150" customFormat="1" x14ac:dyDescent="0.25">
      <c r="A30" s="26"/>
      <c r="B30" s="23" t="s">
        <v>72</v>
      </c>
      <c r="C30" s="160"/>
      <c r="D30" s="160"/>
      <c r="E30" s="160"/>
      <c r="F30" s="36">
        <f>SUM(F8:F29)</f>
        <v>2398065.25</v>
      </c>
      <c r="G30" s="37" t="s">
        <v>0</v>
      </c>
      <c r="H30" s="26"/>
    </row>
    <row r="31" spans="1:8" s="150" customFormat="1" x14ac:dyDescent="0.25">
      <c r="A31" s="26"/>
      <c r="B31" s="107" t="s">
        <v>139</v>
      </c>
      <c r="C31" s="161"/>
      <c r="D31" s="161"/>
      <c r="E31" s="161"/>
      <c r="F31" s="66">
        <v>4531619.7750000004</v>
      </c>
      <c r="G31" s="37" t="s">
        <v>0</v>
      </c>
      <c r="H31" s="26"/>
    </row>
    <row r="32" spans="1:8" s="150" customFormat="1" x14ac:dyDescent="0.25">
      <c r="A32" s="26"/>
      <c r="B32" s="39" t="s">
        <v>69</v>
      </c>
      <c r="C32" s="162"/>
      <c r="D32" s="162"/>
      <c r="E32" s="163"/>
      <c r="F32" s="38">
        <f>F30+F31</f>
        <v>6929685.0250000004</v>
      </c>
      <c r="G32" s="38" t="s">
        <v>0</v>
      </c>
      <c r="H32" s="26"/>
    </row>
    <row r="33" spans="1:8" s="150" customFormat="1" x14ac:dyDescent="0.25">
      <c r="A33" s="26"/>
      <c r="B33" s="26"/>
      <c r="C33" s="26"/>
      <c r="D33" s="26"/>
      <c r="E33" s="26"/>
      <c r="F33" s="26"/>
      <c r="G33" s="26"/>
      <c r="H33" s="26"/>
    </row>
    <row r="34" spans="1:8" s="150" customFormat="1" x14ac:dyDescent="0.25">
      <c r="A34" s="26"/>
      <c r="B34" s="26"/>
      <c r="C34" s="26"/>
      <c r="D34" s="26"/>
      <c r="E34" s="26"/>
      <c r="F34" s="26"/>
      <c r="G34" s="26"/>
      <c r="H34" s="26"/>
    </row>
    <row r="35" spans="1:8" s="150" customFormat="1" x14ac:dyDescent="0.25">
      <c r="A35" s="26"/>
      <c r="B35" s="26"/>
      <c r="C35" s="26"/>
      <c r="D35" s="26"/>
      <c r="E35" s="26"/>
      <c r="F35" s="26"/>
      <c r="G35" s="26"/>
      <c r="H35" s="26"/>
    </row>
    <row r="36" spans="1:8" s="150" customFormat="1" hidden="1" x14ac:dyDescent="0.25"/>
    <row r="37" spans="1:8" s="150" customFormat="1" hidden="1" x14ac:dyDescent="0.25"/>
    <row r="38" spans="1:8" s="150" customFormat="1" hidden="1" x14ac:dyDescent="0.25"/>
    <row r="39" spans="1:8" s="150" customFormat="1" ht="14.45" hidden="1" customHeight="1" x14ac:dyDescent="0.25"/>
    <row r="40" spans="1:8" s="150" customFormat="1" ht="14.45" hidden="1" customHeight="1" x14ac:dyDescent="0.25"/>
    <row r="41" spans="1:8" s="150" customFormat="1" ht="15" hidden="1" customHeight="1" x14ac:dyDescent="0.25"/>
    <row r="42" spans="1:8" s="150" customFormat="1" ht="15" hidden="1" customHeight="1" x14ac:dyDescent="0.25"/>
    <row r="43" spans="1:8" s="150" customFormat="1" ht="15" hidden="1" customHeight="1" x14ac:dyDescent="0.25"/>
    <row r="44" spans="1:8" s="150" customFormat="1" ht="15" hidden="1" customHeight="1" x14ac:dyDescent="0.25"/>
    <row r="45" spans="1:8" s="150" customFormat="1" ht="15" hidden="1" customHeight="1" x14ac:dyDescent="0.25"/>
    <row r="46" spans="1:8" s="150" customFormat="1" hidden="1" x14ac:dyDescent="0.25"/>
    <row r="47" spans="1:8" s="150" customFormat="1" hidden="1" x14ac:dyDescent="0.25"/>
    <row r="48" spans="1: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Kalundborg Spildevandsanlæg AS</v>
      </c>
      <c r="B1" s="164"/>
      <c r="C1" s="164"/>
      <c r="D1" s="164"/>
      <c r="E1" s="164"/>
    </row>
    <row r="2" spans="1:5" x14ac:dyDescent="0.25">
      <c r="A2" s="1" t="str">
        <f>'1. Forside'!A2</f>
        <v>S056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1571667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1454733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investeringer'!F30</f>
        <v>2398065.25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1769730.5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41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Kalundborg Spildevandsanlæg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S056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215</v>
      </c>
      <c r="C8" s="30">
        <v>2015</v>
      </c>
      <c r="D8" s="31">
        <v>5</v>
      </c>
      <c r="E8" s="32">
        <v>258250</v>
      </c>
      <c r="F8" s="45">
        <f>E8/D8</f>
        <v>51650</v>
      </c>
      <c r="G8" s="35" t="s">
        <v>0</v>
      </c>
      <c r="H8" s="26"/>
    </row>
    <row r="9" spans="1:8" s="150" customFormat="1" x14ac:dyDescent="0.25">
      <c r="A9" s="26"/>
      <c r="B9" s="29" t="s">
        <v>223</v>
      </c>
      <c r="C9" s="30">
        <v>2015</v>
      </c>
      <c r="D9" s="31">
        <v>5</v>
      </c>
      <c r="E9" s="32">
        <v>258250</v>
      </c>
      <c r="F9" s="45">
        <f t="shared" ref="F9:F34" si="0">E9/D9</f>
        <v>51650</v>
      </c>
      <c r="G9" s="35" t="s">
        <v>0</v>
      </c>
      <c r="H9" s="26"/>
    </row>
    <row r="10" spans="1:8" s="150" customFormat="1" x14ac:dyDescent="0.25">
      <c r="A10" s="26"/>
      <c r="B10" s="29" t="s">
        <v>214</v>
      </c>
      <c r="C10" s="30">
        <v>2015</v>
      </c>
      <c r="D10" s="31">
        <v>5</v>
      </c>
      <c r="E10" s="32">
        <v>4457500</v>
      </c>
      <c r="F10" s="45">
        <f t="shared" si="0"/>
        <v>891500</v>
      </c>
      <c r="G10" s="35" t="s">
        <v>0</v>
      </c>
      <c r="H10" s="26"/>
    </row>
    <row r="11" spans="1:8" s="150" customFormat="1" x14ac:dyDescent="0.25">
      <c r="A11" s="26"/>
      <c r="B11" s="29" t="s">
        <v>210</v>
      </c>
      <c r="C11" s="30">
        <v>2015</v>
      </c>
      <c r="D11" s="31">
        <v>50</v>
      </c>
      <c r="E11" s="32">
        <v>4297500</v>
      </c>
      <c r="F11" s="45">
        <f t="shared" si="0"/>
        <v>85950</v>
      </c>
      <c r="G11" s="35" t="s">
        <v>0</v>
      </c>
      <c r="H11" s="26"/>
    </row>
    <row r="12" spans="1:8" s="150" customFormat="1" x14ac:dyDescent="0.25">
      <c r="A12" s="26"/>
      <c r="B12" s="29" t="s">
        <v>214</v>
      </c>
      <c r="C12" s="30">
        <v>2015</v>
      </c>
      <c r="D12" s="31">
        <v>5</v>
      </c>
      <c r="E12" s="32">
        <v>241250</v>
      </c>
      <c r="F12" s="45">
        <f t="shared" si="0"/>
        <v>48250</v>
      </c>
      <c r="G12" s="35" t="s">
        <v>0</v>
      </c>
      <c r="H12" s="26"/>
    </row>
    <row r="13" spans="1:8" s="150" customFormat="1" x14ac:dyDescent="0.25">
      <c r="A13" s="26"/>
      <c r="B13" s="29" t="s">
        <v>196</v>
      </c>
      <c r="C13" s="30">
        <v>2015</v>
      </c>
      <c r="D13" s="31">
        <v>75</v>
      </c>
      <c r="E13" s="32">
        <v>7000000</v>
      </c>
      <c r="F13" s="45">
        <f t="shared" si="0"/>
        <v>93333.333333333328</v>
      </c>
      <c r="G13" s="35" t="s">
        <v>0</v>
      </c>
      <c r="H13" s="26"/>
    </row>
    <row r="14" spans="1:8" s="150" customFormat="1" x14ac:dyDescent="0.25">
      <c r="A14" s="26"/>
      <c r="B14" s="29" t="s">
        <v>197</v>
      </c>
      <c r="C14" s="30">
        <v>2015</v>
      </c>
      <c r="D14" s="31">
        <v>75</v>
      </c>
      <c r="E14" s="32">
        <v>6000000</v>
      </c>
      <c r="F14" s="45">
        <f t="shared" si="0"/>
        <v>80000</v>
      </c>
      <c r="G14" s="35" t="s">
        <v>0</v>
      </c>
      <c r="H14" s="26"/>
    </row>
    <row r="15" spans="1:8" s="150" customFormat="1" x14ac:dyDescent="0.25">
      <c r="A15" s="26"/>
      <c r="B15" s="29" t="s">
        <v>204</v>
      </c>
      <c r="C15" s="30">
        <v>2015</v>
      </c>
      <c r="D15" s="31">
        <v>50</v>
      </c>
      <c r="E15" s="32">
        <v>1965000</v>
      </c>
      <c r="F15" s="45">
        <f t="shared" si="0"/>
        <v>39300</v>
      </c>
      <c r="G15" s="35" t="s">
        <v>0</v>
      </c>
      <c r="H15" s="26"/>
    </row>
    <row r="16" spans="1:8" s="150" customFormat="1" x14ac:dyDescent="0.25">
      <c r="A16" s="26"/>
      <c r="B16" s="29" t="s">
        <v>224</v>
      </c>
      <c r="C16" s="30">
        <v>2015</v>
      </c>
      <c r="D16" s="31">
        <v>40</v>
      </c>
      <c r="E16" s="32">
        <v>205000</v>
      </c>
      <c r="F16" s="45">
        <f t="shared" si="0"/>
        <v>5125</v>
      </c>
      <c r="G16" s="35" t="s">
        <v>0</v>
      </c>
      <c r="H16" s="26"/>
    </row>
    <row r="17" spans="1:8" s="150" customFormat="1" x14ac:dyDescent="0.25">
      <c r="A17" s="26"/>
      <c r="B17" s="29" t="s">
        <v>197</v>
      </c>
      <c r="C17" s="30">
        <v>2015</v>
      </c>
      <c r="D17" s="31">
        <v>75</v>
      </c>
      <c r="E17" s="32">
        <v>1000000</v>
      </c>
      <c r="F17" s="45">
        <f t="shared" si="0"/>
        <v>13333.333333333334</v>
      </c>
      <c r="G17" s="35" t="s">
        <v>0</v>
      </c>
      <c r="H17" s="26"/>
    </row>
    <row r="18" spans="1:8" s="150" customFormat="1" x14ac:dyDescent="0.25">
      <c r="A18" s="26"/>
      <c r="B18" s="29" t="s">
        <v>204</v>
      </c>
      <c r="C18" s="30">
        <v>2015</v>
      </c>
      <c r="D18" s="31">
        <v>50</v>
      </c>
      <c r="E18" s="32">
        <v>1100000</v>
      </c>
      <c r="F18" s="45">
        <f t="shared" si="0"/>
        <v>22000</v>
      </c>
      <c r="G18" s="35" t="s">
        <v>0</v>
      </c>
      <c r="H18" s="26"/>
    </row>
    <row r="19" spans="1:8" s="150" customFormat="1" x14ac:dyDescent="0.25">
      <c r="A19" s="26"/>
      <c r="B19" s="29" t="s">
        <v>205</v>
      </c>
      <c r="C19" s="30">
        <v>2015</v>
      </c>
      <c r="D19" s="31">
        <v>20</v>
      </c>
      <c r="E19" s="32">
        <v>500000</v>
      </c>
      <c r="F19" s="45">
        <f t="shared" si="0"/>
        <v>25000</v>
      </c>
      <c r="G19" s="35" t="s">
        <v>0</v>
      </c>
      <c r="H19" s="26"/>
    </row>
    <row r="20" spans="1:8" s="150" customFormat="1" x14ac:dyDescent="0.25">
      <c r="A20" s="26"/>
      <c r="B20" s="29" t="s">
        <v>206</v>
      </c>
      <c r="C20" s="30">
        <v>2015</v>
      </c>
      <c r="D20" s="31">
        <v>10</v>
      </c>
      <c r="E20" s="32">
        <v>200000</v>
      </c>
      <c r="F20" s="45">
        <f t="shared" si="0"/>
        <v>20000</v>
      </c>
      <c r="G20" s="35" t="s">
        <v>0</v>
      </c>
      <c r="H20" s="26"/>
    </row>
    <row r="21" spans="1:8" s="150" customFormat="1" x14ac:dyDescent="0.25">
      <c r="A21" s="26"/>
      <c r="B21" s="29" t="s">
        <v>202</v>
      </c>
      <c r="C21" s="30">
        <v>2015</v>
      </c>
      <c r="D21" s="31">
        <v>75</v>
      </c>
      <c r="E21" s="32">
        <v>500000</v>
      </c>
      <c r="F21" s="45">
        <f t="shared" si="0"/>
        <v>6666.666666666667</v>
      </c>
      <c r="G21" s="35" t="s">
        <v>0</v>
      </c>
      <c r="H21" s="26"/>
    </row>
    <row r="22" spans="1:8" s="150" customFormat="1" x14ac:dyDescent="0.25">
      <c r="A22" s="26"/>
      <c r="B22" s="29" t="s">
        <v>211</v>
      </c>
      <c r="C22" s="30">
        <v>2015</v>
      </c>
      <c r="D22" s="31">
        <v>75</v>
      </c>
      <c r="E22" s="32">
        <v>1000000</v>
      </c>
      <c r="F22" s="45">
        <f t="shared" si="0"/>
        <v>13333.333333333334</v>
      </c>
      <c r="G22" s="35" t="s">
        <v>0</v>
      </c>
      <c r="H22" s="26"/>
    </row>
    <row r="23" spans="1:8" s="150" customFormat="1" x14ac:dyDescent="0.25">
      <c r="A23" s="26"/>
      <c r="B23" s="29" t="s">
        <v>210</v>
      </c>
      <c r="C23" s="30">
        <v>2015</v>
      </c>
      <c r="D23" s="31">
        <v>50</v>
      </c>
      <c r="E23" s="32">
        <v>2000000</v>
      </c>
      <c r="F23" s="45">
        <f t="shared" si="0"/>
        <v>40000</v>
      </c>
      <c r="G23" s="35" t="s">
        <v>0</v>
      </c>
      <c r="H23" s="26"/>
    </row>
    <row r="24" spans="1:8" s="150" customFormat="1" x14ac:dyDescent="0.25">
      <c r="A24" s="26"/>
      <c r="B24" s="29" t="s">
        <v>225</v>
      </c>
      <c r="C24" s="30">
        <v>2016</v>
      </c>
      <c r="D24" s="31">
        <v>50</v>
      </c>
      <c r="E24" s="32">
        <v>3000000</v>
      </c>
      <c r="F24" s="45">
        <f t="shared" si="0"/>
        <v>60000</v>
      </c>
      <c r="G24" s="35" t="s">
        <v>0</v>
      </c>
      <c r="H24" s="26"/>
    </row>
    <row r="25" spans="1:8" s="150" customFormat="1" x14ac:dyDescent="0.25">
      <c r="A25" s="26"/>
      <c r="B25" s="29" t="s">
        <v>196</v>
      </c>
      <c r="C25" s="30">
        <v>2016</v>
      </c>
      <c r="D25" s="31">
        <v>75</v>
      </c>
      <c r="E25" s="32">
        <v>15000000</v>
      </c>
      <c r="F25" s="45">
        <f t="shared" si="0"/>
        <v>200000</v>
      </c>
      <c r="G25" s="35" t="s">
        <v>0</v>
      </c>
      <c r="H25" s="26"/>
    </row>
    <row r="26" spans="1:8" s="150" customFormat="1" x14ac:dyDescent="0.25">
      <c r="A26" s="26"/>
      <c r="B26" s="29" t="s">
        <v>204</v>
      </c>
      <c r="C26" s="30">
        <v>2016</v>
      </c>
      <c r="D26" s="31">
        <v>50</v>
      </c>
      <c r="E26" s="32">
        <v>2000000</v>
      </c>
      <c r="F26" s="45">
        <f t="shared" si="0"/>
        <v>40000</v>
      </c>
      <c r="G26" s="35" t="s">
        <v>0</v>
      </c>
      <c r="H26" s="26"/>
    </row>
    <row r="27" spans="1:8" s="150" customFormat="1" x14ac:dyDescent="0.25">
      <c r="A27" s="26"/>
      <c r="B27" s="29" t="s">
        <v>205</v>
      </c>
      <c r="C27" s="30">
        <v>2016</v>
      </c>
      <c r="D27" s="31">
        <v>20</v>
      </c>
      <c r="E27" s="32">
        <v>500000</v>
      </c>
      <c r="F27" s="45">
        <f t="shared" si="0"/>
        <v>25000</v>
      </c>
      <c r="G27" s="35" t="s">
        <v>0</v>
      </c>
      <c r="H27" s="26"/>
    </row>
    <row r="28" spans="1:8" s="150" customFormat="1" x14ac:dyDescent="0.25">
      <c r="A28" s="26"/>
      <c r="B28" s="29" t="s">
        <v>206</v>
      </c>
      <c r="C28" s="30">
        <v>2016</v>
      </c>
      <c r="D28" s="31">
        <v>10</v>
      </c>
      <c r="E28" s="32">
        <v>500000</v>
      </c>
      <c r="F28" s="45">
        <f t="shared" si="0"/>
        <v>50000</v>
      </c>
      <c r="G28" s="35" t="s">
        <v>0</v>
      </c>
      <c r="H28" s="26"/>
    </row>
    <row r="29" spans="1:8" s="150" customFormat="1" x14ac:dyDescent="0.25">
      <c r="A29" s="26"/>
      <c r="B29" s="29" t="s">
        <v>212</v>
      </c>
      <c r="C29" s="30">
        <v>2016</v>
      </c>
      <c r="D29" s="31">
        <v>75</v>
      </c>
      <c r="E29" s="32">
        <v>3000000</v>
      </c>
      <c r="F29" s="45">
        <f t="shared" si="0"/>
        <v>40000</v>
      </c>
      <c r="G29" s="35" t="s">
        <v>0</v>
      </c>
      <c r="H29" s="26"/>
    </row>
    <row r="30" spans="1:8" s="150" customFormat="1" x14ac:dyDescent="0.25">
      <c r="A30" s="26"/>
      <c r="B30" s="29" t="s">
        <v>223</v>
      </c>
      <c r="C30" s="30">
        <v>2016</v>
      </c>
      <c r="D30" s="31">
        <v>5</v>
      </c>
      <c r="E30" s="32">
        <v>500000</v>
      </c>
      <c r="F30" s="45">
        <f t="shared" si="0"/>
        <v>100000</v>
      </c>
      <c r="G30" s="35" t="s">
        <v>0</v>
      </c>
      <c r="H30" s="26"/>
    </row>
    <row r="31" spans="1:8" s="150" customFormat="1" x14ac:dyDescent="0.25">
      <c r="A31" s="26"/>
      <c r="B31" s="29" t="s">
        <v>201</v>
      </c>
      <c r="C31" s="30">
        <v>2016</v>
      </c>
      <c r="D31" s="31">
        <v>75</v>
      </c>
      <c r="E31" s="32">
        <v>3000000</v>
      </c>
      <c r="F31" s="45">
        <f t="shared" si="0"/>
        <v>40000</v>
      </c>
      <c r="G31" s="35" t="s">
        <v>0</v>
      </c>
      <c r="H31" s="26"/>
    </row>
    <row r="32" spans="1:8" s="150" customFormat="1" x14ac:dyDescent="0.25">
      <c r="A32" s="26"/>
      <c r="B32" s="29" t="s">
        <v>202</v>
      </c>
      <c r="C32" s="30">
        <v>2016</v>
      </c>
      <c r="D32" s="31">
        <v>75</v>
      </c>
      <c r="E32" s="32">
        <v>4000000</v>
      </c>
      <c r="F32" s="45">
        <f t="shared" si="0"/>
        <v>53333.333333333336</v>
      </c>
      <c r="G32" s="35" t="s">
        <v>0</v>
      </c>
      <c r="H32" s="26"/>
    </row>
    <row r="33" spans="1:8" s="150" customFormat="1" x14ac:dyDescent="0.25">
      <c r="A33" s="26"/>
      <c r="B33" s="29" t="s">
        <v>210</v>
      </c>
      <c r="C33" s="30">
        <v>2016</v>
      </c>
      <c r="D33" s="31">
        <v>50</v>
      </c>
      <c r="E33" s="32">
        <v>3000000</v>
      </c>
      <c r="F33" s="45">
        <f t="shared" si="0"/>
        <v>60000</v>
      </c>
      <c r="G33" s="35" t="s">
        <v>0</v>
      </c>
      <c r="H33" s="26"/>
    </row>
    <row r="34" spans="1:8" s="150" customFormat="1" x14ac:dyDescent="0.25">
      <c r="A34" s="26"/>
      <c r="B34" s="29" t="s">
        <v>211</v>
      </c>
      <c r="C34" s="30">
        <v>2016</v>
      </c>
      <c r="D34" s="31">
        <v>75</v>
      </c>
      <c r="E34" s="32">
        <v>3000000</v>
      </c>
      <c r="F34" s="45">
        <f t="shared" si="0"/>
        <v>40000</v>
      </c>
      <c r="G34" s="35" t="s">
        <v>0</v>
      </c>
      <c r="H34" s="26"/>
    </row>
    <row r="35" spans="1:8" s="150" customFormat="1" x14ac:dyDescent="0.25">
      <c r="A35" s="26"/>
      <c r="B35" s="29" t="s">
        <v>214</v>
      </c>
      <c r="C35" s="30">
        <v>2016</v>
      </c>
      <c r="D35" s="31">
        <v>5</v>
      </c>
      <c r="E35" s="32">
        <v>5500000</v>
      </c>
      <c r="F35" s="45">
        <f>E35/D35</f>
        <v>1100000</v>
      </c>
      <c r="G35" s="35" t="s">
        <v>0</v>
      </c>
      <c r="H35" s="26"/>
    </row>
    <row r="36" spans="1:8" s="150" customFormat="1" x14ac:dyDescent="0.25">
      <c r="A36" s="26"/>
      <c r="B36" s="109" t="s">
        <v>73</v>
      </c>
      <c r="C36" s="167"/>
      <c r="D36" s="168"/>
      <c r="E36" s="169"/>
      <c r="F36" s="46">
        <f>SUMIF(C8:C35,"2015",F8:F35)</f>
        <v>1487091.6666666665</v>
      </c>
      <c r="G36" s="47" t="s">
        <v>0</v>
      </c>
      <c r="H36" s="26"/>
    </row>
    <row r="37" spans="1:8" s="150" customFormat="1" x14ac:dyDescent="0.25">
      <c r="A37" s="26"/>
      <c r="B37" s="107" t="s">
        <v>137</v>
      </c>
      <c r="C37" s="170"/>
      <c r="D37" s="171"/>
      <c r="E37" s="172"/>
      <c r="F37" s="46">
        <f>SUMIF(C8:C35,"2016",F8:F35)</f>
        <v>1808333.3333333335</v>
      </c>
      <c r="G37" s="47" t="s">
        <v>0</v>
      </c>
      <c r="H37" s="26"/>
    </row>
    <row r="38" spans="1:8" s="150" customFormat="1" x14ac:dyDescent="0.25">
      <c r="A38" s="26"/>
      <c r="B38" s="50" t="s">
        <v>36</v>
      </c>
      <c r="C38" s="173"/>
      <c r="D38" s="174"/>
      <c r="E38" s="174"/>
      <c r="F38" s="48">
        <f>F36+F37</f>
        <v>3295425</v>
      </c>
      <c r="G38" s="49" t="s">
        <v>0</v>
      </c>
      <c r="H38" s="26"/>
    </row>
    <row r="39" spans="1:8" s="150" customFormat="1" x14ac:dyDescent="0.25">
      <c r="A39" s="26"/>
      <c r="B39" s="26"/>
      <c r="C39" s="166"/>
      <c r="D39" s="26"/>
      <c r="E39" s="26"/>
      <c r="F39" s="26"/>
      <c r="G39" s="26"/>
      <c r="H39" s="26"/>
    </row>
    <row r="40" spans="1:8" s="150" customFormat="1" x14ac:dyDescent="0.25">
      <c r="A40" s="26"/>
      <c r="B40" s="26"/>
      <c r="C40" s="166"/>
      <c r="D40" s="26"/>
      <c r="E40" s="26"/>
      <c r="F40" s="26"/>
      <c r="G40" s="26"/>
      <c r="H40" s="26"/>
    </row>
    <row r="41" spans="1:8" s="150" customFormat="1" x14ac:dyDescent="0.25">
      <c r="A41" s="26"/>
      <c r="B41" s="26"/>
      <c r="C41" s="166"/>
      <c r="D41" s="26"/>
      <c r="E41" s="26"/>
      <c r="F41" s="175"/>
      <c r="G41" s="175"/>
      <c r="H41" s="26"/>
    </row>
    <row r="42" spans="1:8" s="150" customFormat="1" hidden="1" x14ac:dyDescent="0.25">
      <c r="C42" s="176"/>
    </row>
    <row r="43" spans="1:8" s="150" customFormat="1" hidden="1" x14ac:dyDescent="0.25">
      <c r="C43" s="176"/>
    </row>
    <row r="44" spans="1:8" s="150" customFormat="1" hidden="1" x14ac:dyDescent="0.25">
      <c r="C44" s="176"/>
    </row>
    <row r="45" spans="1:8" s="150" customFormat="1" hidden="1" x14ac:dyDescent="0.25">
      <c r="C45" s="176"/>
    </row>
    <row r="46" spans="1:8" s="150" customFormat="1" hidden="1" x14ac:dyDescent="0.25">
      <c r="C46" s="176"/>
    </row>
    <row r="47" spans="1:8" s="150" customFormat="1" hidden="1" x14ac:dyDescent="0.25">
      <c r="C47" s="176"/>
    </row>
    <row r="48" spans="1:8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t="12" hidden="1" customHeight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s="150" customFormat="1" hidden="1" x14ac:dyDescent="0.25">
      <c r="C136" s="176"/>
    </row>
    <row r="137" spans="3:3" s="150" customFormat="1" hidden="1" x14ac:dyDescent="0.25">
      <c r="C137" s="176"/>
    </row>
    <row r="138" spans="3:3" x14ac:dyDescent="0.25"/>
    <row r="139" spans="3:3" x14ac:dyDescent="0.25"/>
    <row r="140" spans="3:3" x14ac:dyDescent="0.25"/>
    <row r="141" spans="3:3" x14ac:dyDescent="0.25"/>
    <row r="142" spans="3:3" x14ac:dyDescent="0.25"/>
    <row r="143" spans="3:3" x14ac:dyDescent="0.25"/>
    <row r="144" spans="3:3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Kalundborg Spildevandsanlæg AS</v>
      </c>
      <c r="B1" s="56"/>
      <c r="C1" s="56"/>
      <c r="D1" s="178"/>
      <c r="E1" s="56"/>
    </row>
    <row r="2" spans="1:5" x14ac:dyDescent="0.25">
      <c r="A2" s="222" t="str">
        <f>'1. Forside'!A2</f>
        <v>S056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226</v>
      </c>
      <c r="C8" s="51">
        <v>520000</v>
      </c>
      <c r="D8" s="182" t="s">
        <v>0</v>
      </c>
      <c r="E8" s="56"/>
    </row>
    <row r="9" spans="1:5" x14ac:dyDescent="0.25">
      <c r="A9" s="56"/>
      <c r="B9" s="207" t="s">
        <v>227</v>
      </c>
      <c r="C9" s="51">
        <v>400000</v>
      </c>
      <c r="D9" s="182" t="s">
        <v>0</v>
      </c>
      <c r="E9" s="56"/>
    </row>
    <row r="10" spans="1:5" x14ac:dyDescent="0.25">
      <c r="A10" s="56"/>
      <c r="B10" s="54" t="s">
        <v>35</v>
      </c>
      <c r="C10" s="55">
        <f>SUM(C7:C9)</f>
        <v>953000</v>
      </c>
      <c r="D10" s="54" t="s">
        <v>0</v>
      </c>
      <c r="E10" s="56"/>
    </row>
    <row r="11" spans="1:5" x14ac:dyDescent="0.25">
      <c r="A11" s="56"/>
      <c r="B11" s="56"/>
      <c r="C11" s="56"/>
      <c r="D11" s="178"/>
      <c r="E11" s="56"/>
    </row>
    <row r="12" spans="1:5" x14ac:dyDescent="0.25">
      <c r="A12" s="56"/>
      <c r="B12" s="56"/>
      <c r="C12" s="56"/>
      <c r="D12" s="178"/>
      <c r="E12" s="56"/>
    </row>
    <row r="13" spans="1:5" ht="38.25" customHeight="1" x14ac:dyDescent="0.25">
      <c r="A13" s="56"/>
      <c r="B13" s="266" t="s">
        <v>148</v>
      </c>
      <c r="C13" s="267"/>
      <c r="D13" s="268"/>
      <c r="E13" s="56"/>
    </row>
    <row r="14" spans="1:5" x14ac:dyDescent="0.25">
      <c r="A14" s="56"/>
      <c r="B14" s="53" t="s">
        <v>71</v>
      </c>
      <c r="C14" s="51">
        <v>42000</v>
      </c>
      <c r="D14" s="182" t="s">
        <v>0</v>
      </c>
      <c r="E14" s="56"/>
    </row>
    <row r="15" spans="1:5" x14ac:dyDescent="0.25">
      <c r="A15" s="56"/>
      <c r="B15" s="53" t="s">
        <v>14</v>
      </c>
      <c r="C15" s="51">
        <v>22000</v>
      </c>
      <c r="D15" s="182" t="s">
        <v>0</v>
      </c>
      <c r="E15" s="56"/>
    </row>
    <row r="16" spans="1:5" x14ac:dyDescent="0.25">
      <c r="A16" s="56"/>
      <c r="B16" s="54" t="s">
        <v>35</v>
      </c>
      <c r="C16" s="55">
        <f>SUM(C14:C15)</f>
        <v>64000</v>
      </c>
      <c r="D16" s="54" t="s">
        <v>0</v>
      </c>
      <c r="E16" s="56"/>
    </row>
    <row r="17" spans="1:5" x14ac:dyDescent="0.25">
      <c r="A17" s="56"/>
      <c r="B17" s="56"/>
      <c r="C17" s="183"/>
      <c r="D17" s="184"/>
      <c r="E17" s="56"/>
    </row>
    <row r="18" spans="1:5" x14ac:dyDescent="0.25">
      <c r="A18" s="56"/>
      <c r="B18" s="56"/>
      <c r="C18" s="183"/>
      <c r="D18" s="184"/>
      <c r="E18" s="56"/>
    </row>
    <row r="19" spans="1:5" ht="42" customHeight="1" x14ac:dyDescent="0.25">
      <c r="A19" s="56"/>
      <c r="B19" s="269" t="s">
        <v>149</v>
      </c>
      <c r="C19" s="270"/>
      <c r="D19" s="271"/>
      <c r="E19" s="56"/>
    </row>
    <row r="20" spans="1:5" x14ac:dyDescent="0.25">
      <c r="A20" s="56"/>
      <c r="B20" s="108" t="s">
        <v>150</v>
      </c>
      <c r="C20" s="19">
        <v>1147250</v>
      </c>
      <c r="D20" s="58" t="s">
        <v>0</v>
      </c>
      <c r="E20" s="56"/>
    </row>
    <row r="21" spans="1:5" x14ac:dyDescent="0.25">
      <c r="A21" s="56"/>
      <c r="B21" s="108" t="s">
        <v>151</v>
      </c>
      <c r="C21" s="40">
        <v>641000</v>
      </c>
      <c r="D21" s="58" t="s">
        <v>0</v>
      </c>
      <c r="E21" s="56"/>
    </row>
    <row r="22" spans="1:5" x14ac:dyDescent="0.25">
      <c r="A22" s="56"/>
      <c r="B22" s="28" t="s">
        <v>152</v>
      </c>
      <c r="C22" s="55">
        <f>C20-C21</f>
        <v>506250</v>
      </c>
      <c r="D22" s="28" t="s">
        <v>0</v>
      </c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hidden="1" x14ac:dyDescent="0.25"/>
    <row r="27" spans="1:5" hidden="1" x14ac:dyDescent="0.25"/>
    <row r="28" spans="1:5" hidden="1" x14ac:dyDescent="0.25"/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hidden="1" x14ac:dyDescent="0.25"/>
    <row r="50" hidden="1" x14ac:dyDescent="0.25"/>
  </sheetData>
  <sheetProtection password="C6ED" sheet="1" objects="1" scenarios="1"/>
  <mergeCells count="3">
    <mergeCell ref="B4:D4"/>
    <mergeCell ref="B13:D13"/>
    <mergeCell ref="B19:D19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2015-10-08T14:11:52Z</cp:lastPrinted>
  <dcterms:created xsi:type="dcterms:W3CDTF">2014-01-17T08:54:17Z</dcterms:created>
  <dcterms:modified xsi:type="dcterms:W3CDTF">2015-10-09T09:03:59Z</dcterms:modified>
</cp:coreProperties>
</file>