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11" i="7" l="1"/>
  <c r="F9" i="7"/>
  <c r="F10" i="7"/>
  <c r="C26" i="8" l="1"/>
  <c r="E31" i="19" l="1"/>
  <c r="C36" i="19" l="1"/>
  <c r="E36" i="19" s="1"/>
  <c r="F12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32" i="8" s="1"/>
  <c r="E32" i="8" s="1"/>
  <c r="C9" i="13" l="1"/>
  <c r="F8" i="2" l="1"/>
  <c r="F8" i="7"/>
  <c r="F13" i="7" s="1"/>
  <c r="F9" i="2" l="1"/>
  <c r="C9" i="10" s="1"/>
  <c r="C15" i="11" l="1"/>
  <c r="C29" i="8" s="1"/>
  <c r="C15" i="13"/>
  <c r="C27" i="8" s="1"/>
  <c r="C14" i="4"/>
  <c r="C25" i="8" s="1"/>
  <c r="C22" i="3"/>
  <c r="C23" i="8" s="1"/>
  <c r="F14" i="7"/>
  <c r="C18" i="8" s="1"/>
  <c r="C16" i="3"/>
  <c r="C22" i="8" s="1"/>
  <c r="C10" i="3"/>
  <c r="C21" i="8" s="1"/>
  <c r="C8" i="4"/>
  <c r="C24" i="8" s="1"/>
  <c r="C10" i="10"/>
  <c r="C17" i="8" s="1"/>
  <c r="F11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<sst xmlns="http://schemas.openxmlformats.org/spreadsheetml/2006/main" count="365" uniqueCount="199">
  <si>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</si>
  <si>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</si>
  <si>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</si>
  <si>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</si>
  <si>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</si>
  <si>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</si>
  <si>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</si>
  <si>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</si>
  <si>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</si>
  <si>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</si>
  <si>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</si>
  <si>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</si>
  <si>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</si>
  <si>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</si>
  <si>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</si>
  <si>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</si>
  <si>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</si>
  <si>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</si>
  <si>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</si>
  <si>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</si>
  <si>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</si>
  <si>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</si>
  <si>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</si>
  <si>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</si>
  <si>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</si>
  <si>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</si>
  <si>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</si>
  <si>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</si>
  <si>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</si>
  <si>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</si>
  <si>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</si>
  <si>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</si>
  <si>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</si>
  <si>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</si>
  <si>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</si>
  <si>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</si>
  <si>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</si>
  <si>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</si>
  <si>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</si>
  <si>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</si>
  <si>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</si>
  <si>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</si>
  <si>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</si>
  <si>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</si>
  <si>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</si>
  <si>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</si>
  <si>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</si>
  <si>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</si>
  <si>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</si>
  <si>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</si>
  <si>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</si>
  <si>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</si>
  <si>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</si>
  <si>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</si>
  <si>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</si>
  <si>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</si>
  <si>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</si>
  <si>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</si>
  <si>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</si>
  <si>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</si>
  <si>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</si>
  <si>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</si>
  <si>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</si>
  <si>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</si>
  <si>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</si>
  <si>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</si>
  <si>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</si>
  <si>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</si>
  <si>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</si>
  <si>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</si>
  <si>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</si>
  <si>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</si>
  <si>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</si>
  <si>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</si>
  <si>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</si>
  <si>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</si>
  <si>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</si>
  <si>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</si>
  <si>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</si>
  <si>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</si>
  <si>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</si>
  <si>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</si>
  <si>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</si>
  <si>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</si>
  <si>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</si>
  <si>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</si>
  <si>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</si>
  <si>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</si>
  <si>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</si>
  <si>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</si>
  <si>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</si>
  <si>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</si>
  <si>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</si>
  <si>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</si>
  <si>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</si>
  <si>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</si>
  <si>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</si>
  <si>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</si>
  <si>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</si>
  <si>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</si>
  <si>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</si>
  <si>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</si>
  <si>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</si>
  <si>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</si>
  <si>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</si>
  <si>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</si>
  <si>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</si>
  <si>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</si>
  <si>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</si>
  <si>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</si>
  <si>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</si>
  <si>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</si>
  <si>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</si>
  <si>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</si>
  <si>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</si>
  <si>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</si>
  <si>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</si>
  <si>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</si>
  <si>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</si>
  <si>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</si>
  <si>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</si>
  <si>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</si>
  <si>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</si>
  <si>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</si>
  <si>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</si>
  <si>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</si>
  <si>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</si>
  <si>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</si>
  <si>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</si>
  <si>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</si>
  <si>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</si>
  <si>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</si>
  <si>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</si>
  <si>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</si>
  <si>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</si>
  <si>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</si>
  <si>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</si>
  <si>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</si>
  <si>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</si>
  <si>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</si>
  <si>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</si>
  <si>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</si>
  <si>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</si>
  <si>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</si>
  <si>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</si>
  <si>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</si>
  <si>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</si>
  <si>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</si>
  <si>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</si>
  <si>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</si>
  <si>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</si>
  <si>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</si>
  <si>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</si>
  <si>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</si>
  <si>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</si>
  <si>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</si>
  <si>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</si>
  <si>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</si>
  <si>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</si>
  <si>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</si>
  <si>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</si>
  <si>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</si>
  <si>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</si>
  <si>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</si>
  <si>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</si>
  <si>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</si>
  <si>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</si>
  <si>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</si>
  <si>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</si>
  <si>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</si>
  <si>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</si>
  <si>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</si>
  <si>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</si>
  <si>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</si>
  <si>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</si>
  <si>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</si>
  <si>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</si>
  <si>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</si>
  <si>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</si>
  <si>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</si>
  <si>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</si>
  <si>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</si>
  <si>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</si>
  <si>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</si>
  <si>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</si>
  <si>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</si>
  <si>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</si>
  <si>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</si>
  <si>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Mindre renseanlæg &lt; 5.000 PE uden mulighed for opdeling</t>
  </si>
  <si>
    <t>2014</t>
  </si>
  <si>
    <t>40</t>
  </si>
  <si>
    <t>Køretøjer, store lastvogne (&gt; 3.500 kg.)</t>
  </si>
  <si>
    <t>Pumpestationer i brønde (&lt; 6,25 m2), SRO</t>
  </si>
  <si>
    <t>Pumpestationer i brønde (&lt; 6,25 m2), Konstruktioner</t>
  </si>
  <si>
    <t>Ejendomsskatter</t>
  </si>
  <si>
    <t>Spildevandsafgift</t>
  </si>
  <si>
    <t>Læsø Vand AS</t>
  </si>
  <si>
    <t>S065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</si>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</sst>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Læsø Vand AS</v>
      </c>
      <c r="B1" s="56"/>
      <c r="C1" s="56"/>
      <c r="D1" s="56"/>
      <c r="E1" s="56"/>
    </row>
    <row r="2" spans="1:5" x14ac:dyDescent="0.25">
      <c r="A2" s="222" t="str">
        <f>'1. Forside'!A2</f>
        <v>S065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Læsø Vand AS</v>
      </c>
      <c r="B1" s="26"/>
      <c r="C1" s="26"/>
      <c r="D1" s="26"/>
      <c r="E1" s="26"/>
    </row>
    <row r="2" spans="1:5" x14ac:dyDescent="0.25">
      <c r="A2" s="223" t="str">
        <f>'1. Forside'!A2</f>
        <v>S065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Læsø Vand AS</v>
      </c>
      <c r="B1" s="26"/>
      <c r="C1" s="26"/>
      <c r="D1" s="26"/>
      <c r="E1" s="26"/>
    </row>
    <row r="2" spans="1:5" x14ac:dyDescent="0.25">
      <c r="A2" s="223" t="str">
        <f>'1. Forside'!A2</f>
        <v>S065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Læsø Vand AS</v>
      </c>
      <c r="B1" s="26"/>
      <c r="C1" s="26"/>
      <c r="D1" s="26"/>
      <c r="E1" s="26"/>
    </row>
    <row r="2" spans="1:5" x14ac:dyDescent="0.25">
      <c r="A2" s="223" t="str">
        <f>'1. Forside'!A2</f>
        <v>S065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241739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241739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Læsø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5767037.5137526523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2236947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82175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104624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2423746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-109574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-109574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2314172</v>
      </c>
      <c r="D27" s="79" t="s">
        <v>0</v>
      </c>
      <c r="E27" s="10">
        <f>IF(C27&lt;0,0,-C27)</f>
        <v>-2314172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537699</v>
      </c>
      <c r="D31" s="79" t="s">
        <v>0</v>
      </c>
      <c r="E31" s="10">
        <f>-C31</f>
        <v>-537699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2507541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2507541</v>
      </c>
      <c r="D36" s="79" t="s">
        <v>0</v>
      </c>
      <c r="E36" s="10">
        <f>-C36</f>
        <v>-2507541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407625.51375265233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Læsø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160001</v>
      </c>
      <c r="F7" s="224" t="s">
        <v>0</v>
      </c>
      <c r="G7" s="225">
        <v>12122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160001</v>
      </c>
      <c r="F11" s="228" t="s">
        <v>0</v>
      </c>
      <c r="G11" s="55">
        <f>E11+G7-G8-G9</f>
        <v>172123</v>
      </c>
      <c r="H11" s="228" t="s">
        <v>0</v>
      </c>
      <c r="I11" s="55">
        <f>G11+I7-I8-I9</f>
        <v>172123</v>
      </c>
      <c r="J11" s="228" t="s">
        <v>0</v>
      </c>
      <c r="K11" s="55">
        <f>K7-K8-K9+K10+I11</f>
        <v>172123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Læsø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2072357.5279031429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-7874.9586060319425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-41395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2023087.5692971109</v>
      </c>
      <c r="D13" s="79" t="s">
        <v>0</v>
      </c>
      <c r="E13" s="6">
        <f>C13</f>
        <v>2023087.5692971109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2236947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investeringer'!F11</f>
        <v>128589.69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5478.7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174500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2545515.39</v>
      </c>
      <c r="D19" s="79" t="s">
        <v>0</v>
      </c>
      <c r="E19" s="8">
        <f>C19</f>
        <v>2545515.39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395500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14750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-70578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339672</v>
      </c>
      <c r="D30" s="79" t="s">
        <v>0</v>
      </c>
      <c r="E30" s="6">
        <f>C30</f>
        <v>339672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407625.51375265233</v>
      </c>
      <c r="D34" s="79" t="s">
        <v>0</v>
      </c>
      <c r="E34" s="12">
        <f>C34</f>
        <v>407625.51375265233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5315900.4730497636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153387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34.656786253396724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Læsø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2072357.5279031429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2072357.5279031429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2072357.5279031429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-7874.9586060319425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Læsø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1643586.7553799825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2064482.5692971109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2072357.5279031429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165581.36647946111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41395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Læsø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74011545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2236947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2236947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Læsø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189</v>
      </c>
      <c r="D8" s="31" t="s">
        <v>190</v>
      </c>
      <c r="E8" s="32">
        <v>109574</v>
      </c>
      <c r="F8" s="34">
        <f t="shared" ref="F8" si="0">E8/D8</f>
        <v>2739.35</v>
      </c>
      <c r="G8" s="35" t="s">
        <v>0</v>
      </c>
      <c r="H8" s="26"/>
    </row>
    <row r="9" spans="1:8" s="150" customFormat="1" x14ac:dyDescent="0.25">
      <c r="A9" s="26"/>
      <c r="B9" s="23" t="s">
        <v>72</v>
      </c>
      <c r="C9" s="160"/>
      <c r="D9" s="160"/>
      <c r="E9" s="160"/>
      <c r="F9" s="36">
        <f>SUM(F8:F8)</f>
        <v>2739.35</v>
      </c>
      <c r="G9" s="37" t="s">
        <v>0</v>
      </c>
      <c r="H9" s="26"/>
    </row>
    <row r="10" spans="1:8" s="150" customFormat="1" x14ac:dyDescent="0.25">
      <c r="A10" s="26"/>
      <c r="B10" s="107" t="s">
        <v>136</v>
      </c>
      <c r="C10" s="161"/>
      <c r="D10" s="161"/>
      <c r="E10" s="161"/>
      <c r="F10" s="66">
        <v>125850.34</v>
      </c>
      <c r="G10" s="37" t="s">
        <v>0</v>
      </c>
      <c r="H10" s="26"/>
    </row>
    <row r="11" spans="1:8" s="150" customFormat="1" x14ac:dyDescent="0.25">
      <c r="A11" s="26"/>
      <c r="B11" s="39" t="s">
        <v>69</v>
      </c>
      <c r="C11" s="162"/>
      <c r="D11" s="162"/>
      <c r="E11" s="163"/>
      <c r="F11" s="38">
        <f>F9+F10</f>
        <v>128589.69</v>
      </c>
      <c r="G11" s="38" t="s">
        <v>0</v>
      </c>
      <c r="H11" s="26"/>
    </row>
    <row r="12" spans="1:8" s="150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50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50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50" customFormat="1" hidden="1" x14ac:dyDescent="0.25"/>
    <row r="16" spans="1:8" s="150" customFormat="1" hidden="1" x14ac:dyDescent="0.25"/>
    <row r="17" s="150" customFormat="1" hidden="1" x14ac:dyDescent="0.25"/>
    <row r="18" s="150" customFormat="1" ht="14.45" hidden="1" customHeight="1" x14ac:dyDescent="0.25"/>
    <row r="19" s="150" customFormat="1" ht="14.45" hidden="1" customHeight="1" x14ac:dyDescent="0.25"/>
    <row r="20" s="150" customFormat="1" ht="15" hidden="1" customHeight="1" x14ac:dyDescent="0.25"/>
    <row r="21" s="150" customFormat="1" ht="15" hidden="1" customHeight="1" x14ac:dyDescent="0.25"/>
    <row r="22" s="150" customFormat="1" ht="15" hidden="1" customHeight="1" x14ac:dyDescent="0.25"/>
    <row r="23" s="150" customFormat="1" ht="15" hidden="1" customHeight="1" x14ac:dyDescent="0.25"/>
    <row r="24" s="150" customFormat="1" ht="15" hidden="1" customHeight="1" x14ac:dyDescent="0.25"/>
    <row r="25" s="150" customFormat="1" hidden="1" x14ac:dyDescent="0.25"/>
    <row r="26" s="150" customFormat="1" hidden="1" x14ac:dyDescent="0.25"/>
    <row r="27" s="150" customFormat="1" hidden="1" x14ac:dyDescent="0.25"/>
    <row r="28" s="150" customFormat="1" hidden="1" x14ac:dyDescent="0.25"/>
    <row r="29" s="150" customFormat="1" hidden="1" x14ac:dyDescent="0.25"/>
    <row r="30" s="150" customFormat="1" hidden="1" x14ac:dyDescent="0.25"/>
    <row r="31" s="150" customFormat="1" hidden="1" x14ac:dyDescent="0.25"/>
    <row r="32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Læsø Vand AS</v>
      </c>
      <c r="B1" s="164"/>
      <c r="C1" s="164"/>
      <c r="D1" s="164"/>
      <c r="E1" s="164"/>
    </row>
    <row r="2" spans="1:5" x14ac:dyDescent="0.25">
      <c r="A2" s="1" t="str">
        <f>'1. Forside'!A2</f>
        <v>S065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investeringer'!F9</f>
        <v>2739.35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5478.7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Læsø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2016</v>
      </c>
      <c r="D8" s="31">
        <v>5</v>
      </c>
      <c r="E8" s="32">
        <v>750000</v>
      </c>
      <c r="F8" s="45">
        <f>E8/D8</f>
        <v>150000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>
        <v>2016</v>
      </c>
      <c r="D9" s="31">
        <v>10</v>
      </c>
      <c r="E9" s="32">
        <v>100000</v>
      </c>
      <c r="F9" s="45">
        <f t="shared" ref="F9:F10" si="0">E9/D9</f>
        <v>10000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>
        <v>2016</v>
      </c>
      <c r="D10" s="31">
        <v>50</v>
      </c>
      <c r="E10" s="32">
        <v>350000</v>
      </c>
      <c r="F10" s="45">
        <f t="shared" si="0"/>
        <v>7000</v>
      </c>
      <c r="G10" s="35" t="s">
        <v>0</v>
      </c>
      <c r="H10" s="26"/>
    </row>
    <row r="11" spans="1:8" s="150" customFormat="1" x14ac:dyDescent="0.25">
      <c r="A11" s="26"/>
      <c r="B11" s="29" t="s">
        <v>188</v>
      </c>
      <c r="C11" s="30">
        <v>2016</v>
      </c>
      <c r="D11" s="31">
        <v>40</v>
      </c>
      <c r="E11" s="32">
        <v>300000</v>
      </c>
      <c r="F11" s="45">
        <f>E11/D11</f>
        <v>7500</v>
      </c>
      <c r="G11" s="35" t="s">
        <v>0</v>
      </c>
      <c r="H11" s="26"/>
    </row>
    <row r="12" spans="1:8" s="150" customFormat="1" x14ac:dyDescent="0.25">
      <c r="A12" s="26"/>
      <c r="B12" s="109" t="s">
        <v>73</v>
      </c>
      <c r="C12" s="167"/>
      <c r="D12" s="168"/>
      <c r="E12" s="169"/>
      <c r="F12" s="46">
        <f>SUMIF(C8:C11,"2015",F8:F11)</f>
        <v>0</v>
      </c>
      <c r="G12" s="47" t="s">
        <v>0</v>
      </c>
      <c r="H12" s="26"/>
    </row>
    <row r="13" spans="1:8" s="150" customFormat="1" x14ac:dyDescent="0.25">
      <c r="A13" s="26"/>
      <c r="B13" s="107" t="s">
        <v>134</v>
      </c>
      <c r="C13" s="170"/>
      <c r="D13" s="171"/>
      <c r="E13" s="172"/>
      <c r="F13" s="46">
        <f>SUMIF(C8:C11,"2016",F8:F11)</f>
        <v>174500</v>
      </c>
      <c r="G13" s="47" t="s">
        <v>0</v>
      </c>
      <c r="H13" s="26"/>
    </row>
    <row r="14" spans="1:8" s="150" customFormat="1" x14ac:dyDescent="0.25">
      <c r="A14" s="26"/>
      <c r="B14" s="50" t="s">
        <v>36</v>
      </c>
      <c r="C14" s="173"/>
      <c r="D14" s="174"/>
      <c r="E14" s="174"/>
      <c r="F14" s="48">
        <f>F12+F13</f>
        <v>174500</v>
      </c>
      <c r="G14" s="49" t="s">
        <v>0</v>
      </c>
      <c r="H14" s="26"/>
    </row>
    <row r="15" spans="1:8" s="150" customFormat="1" x14ac:dyDescent="0.25">
      <c r="A15" s="26"/>
      <c r="B15" s="26"/>
      <c r="C15" s="16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16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166"/>
      <c r="D17" s="26"/>
      <c r="E17" s="26"/>
      <c r="F17" s="175"/>
      <c r="G17" s="175"/>
      <c r="H17" s="26"/>
    </row>
    <row r="18" spans="1:8" s="150" customFormat="1" hidden="1" x14ac:dyDescent="0.25">
      <c r="C18" s="176"/>
    </row>
    <row r="19" spans="1:8" s="150" customFormat="1" hidden="1" x14ac:dyDescent="0.25">
      <c r="C19" s="17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t="12" hidden="1" customHeight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Læsø Vand AS</v>
      </c>
      <c r="B1" s="56"/>
      <c r="C1" s="56"/>
      <c r="D1" s="178"/>
      <c r="E1" s="56"/>
    </row>
    <row r="2" spans="1:5" x14ac:dyDescent="0.25">
      <c r="A2" s="222" t="str">
        <f>'1. Forside'!A2</f>
        <v>S065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16400</v>
      </c>
      <c r="D7" s="182" t="s">
        <v>0</v>
      </c>
      <c r="E7" s="56"/>
    </row>
    <row r="8" spans="1:5" x14ac:dyDescent="0.25">
      <c r="A8" s="56"/>
      <c r="B8" s="207" t="s">
        <v>194</v>
      </c>
      <c r="C8" s="51">
        <v>9100</v>
      </c>
      <c r="D8" s="182" t="s">
        <v>0</v>
      </c>
      <c r="E8" s="56"/>
    </row>
    <row r="9" spans="1:5" x14ac:dyDescent="0.25">
      <c r="A9" s="56"/>
      <c r="B9" s="207" t="s">
        <v>195</v>
      </c>
      <c r="C9" s="51">
        <v>370000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395500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14750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14750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392922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463500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-70578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2015-09-17T15:57:04Z</dcterms:modified>
</cp:coreProperties>
</file>