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C20" i="19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C26" i="8" l="1"/>
  <c r="E31" i="19" l="1"/>
  <c r="C36" i="19" l="1"/>
  <c r="E36" i="19" s="1"/>
  <c r="F37" i="7" l="1"/>
  <c r="C26" i="19" l="1"/>
  <c r="C17" i="19"/>
  <c r="A2" i="16" l="1"/>
  <c r="A2" i="15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C12" i="8"/>
  <c r="A2" i="8"/>
  <c r="A2" i="4"/>
  <c r="C9" i="9" l="1"/>
  <c r="C15" i="8" s="1"/>
  <c r="E29" i="19"/>
  <c r="C13" i="15"/>
  <c r="C15" i="15" s="1"/>
  <c r="C11" i="8" s="1"/>
  <c r="C13" i="16"/>
  <c r="C8" i="8" s="1"/>
  <c r="C9" i="11"/>
  <c r="C28" i="8" s="1"/>
  <c r="C9" i="16" l="1"/>
  <c r="C11" i="17"/>
  <c r="K10" i="17" s="1"/>
  <c r="C13" i="19"/>
  <c r="C27" i="19" s="1"/>
  <c r="C19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2" i="8" s="1"/>
  <c r="E32" i="8" s="1"/>
  <c r="C9" i="13" l="1"/>
  <c r="F8" i="2" l="1"/>
  <c r="F8" i="7"/>
  <c r="F36" i="7" s="1"/>
  <c r="F25" i="2" l="1"/>
  <c r="C9" i="10" s="1"/>
  <c r="C15" i="11" l="1"/>
  <c r="C29" i="8" s="1"/>
  <c r="C15" i="13"/>
  <c r="C27" i="8" s="1"/>
  <c r="C14" i="4"/>
  <c r="C25" i="8" s="1"/>
  <c r="C22" i="3"/>
  <c r="C23" i="8" s="1"/>
  <c r="F38" i="7"/>
  <c r="C18" i="8" s="1"/>
  <c r="C16" i="3"/>
  <c r="C22" i="8" s="1"/>
  <c r="C10" i="3"/>
  <c r="C21" i="8" s="1"/>
  <c r="C8" i="4"/>
  <c r="C24" i="8" s="1"/>
  <c r="C10" i="10"/>
  <c r="C17" i="8" s="1"/>
  <c r="F27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<sst xmlns="http://schemas.openxmlformats.org/spreadsheetml/2006/main" count="477" uniqueCount="215">
  <si>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</si>
  <si>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</si>
  <si>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</si>
  <si>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</si>
  <si>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</si>
  <si>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</si>
  <si>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</si>
  <si>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</si>
  <si>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</si>
  <si>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</si>
  <si>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</si>
  <si>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</si>
  <si>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</si>
  <si>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</si>
  <si>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</si>
  <si>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</si>
  <si>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</si>
  <si>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</si>
  <si>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</si>
  <si>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</si>
  <si>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</si>
  <si>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</si>
  <si>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</si>
  <si>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</si>
  <si>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</si>
  <si>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</si>
  <si>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</si>
  <si>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</si>
  <si>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</si>
  <si>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</si>
  <si>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</si>
  <si>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</si>
  <si>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</si>
  <si>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</si>
  <si>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</si>
  <si>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</si>
  <si>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</si>
  <si>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</si>
  <si>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</si>
  <si>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</si>
  <si>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</si>
  <si>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</si>
  <si>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</si>
  <si>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</si>
  <si>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</si>
  <si>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</si>
  <si>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</si>
  <si>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</si>
  <si>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</si>
  <si>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</si>
  <si>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</si>
  <si>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</si>
  <si>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</si>
  <si>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</si>
  <si>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</si>
  <si>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</si>
  <si>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</si>
  <si>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</si>
  <si>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</si>
  <si>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</si>
  <si>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</si>
  <si>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</si>
  <si>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</si>
  <si>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</si>
  <si>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</si>
  <si>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</si>
  <si>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</si>
  <si>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</si>
  <si>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</si>
  <si>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</si>
  <si>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</si>
  <si>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</si>
  <si>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</si>
  <si>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</si>
  <si>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</si>
  <si>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</si>
  <si>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</si>
  <si>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</si>
  <si>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</si>
  <si>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</si>
  <si>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</si>
  <si>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</si>
  <si>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</si>
  <si>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</si>
  <si>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</si>
  <si>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</si>
  <si>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</si>
  <si>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</si>
  <si>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</si>
  <si>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</si>
  <si>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</si>
  <si>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</si>
  <si>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</si>
  <si>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</si>
  <si>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</si>
  <si>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</si>
  <si>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</si>
  <si>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</si>
  <si>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</si>
  <si>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</si>
  <si>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</si>
  <si>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</si>
  <si>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</si>
  <si>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</si>
  <si>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</si>
  <si>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</si>
  <si>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</si>
  <si>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</si>
  <si>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</si>
  <si>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</si>
  <si>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</si>
  <si>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</si>
  <si>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</si>
  <si>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</si>
  <si>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</si>
  <si>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</si>
  <si>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</si>
  <si>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</si>
  <si>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</si>
  <si>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</si>
  <si>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</si>
  <si>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</si>
  <si>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</si>
  <si>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</si>
  <si>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</si>
  <si>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</si>
  <si>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</si>
  <si>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</si>
  <si>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</si>
  <si>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</si>
  <si>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</si>
  <si>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</si>
  <si>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</si>
  <si>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</si>
  <si>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</si>
  <si>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</si>
  <si>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</si>
  <si>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</si>
  <si>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</si>
  <si>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</si>
  <si>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</si>
  <si>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</si>
  <si>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</si>
  <si>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</si>
  <si>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</si>
  <si>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</si>
  <si>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</si>
  <si>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</si>
  <si>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</si>
  <si>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</si>
  <si>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</si>
  <si>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</si>
  <si>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</si>
  <si>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</si>
  <si>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</si>
  <si>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</si>
  <si>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</si>
  <si>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</si>
  <si>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</si>
  <si>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</si>
  <si>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</si>
  <si>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</si>
  <si>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</si>
  <si>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</si>
  <si>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</si>
  <si>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</si>
  <si>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</si>
  <si>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</si>
  <si>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</si>
  <si>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</si>
  <si>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</si>
  <si>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</si>
  <si>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</si>
  <si>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</si>
  <si>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</si>
  <si>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</si>
  <si>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</si>
  <si>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</si>
  <si>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</si>
  <si>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</si>
  <si>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</si>
  <si>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</si>
  <si>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</si>
  <si>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</si>
  <si>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</si>
  <si>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</si>
  <si>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</si>
  <si>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</si>
  <si>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Mindre renseanlæg &lt; 5.000 PE uden mulighed for opdeling</t>
  </si>
  <si>
    <t>Pumpestationer i brønde (&lt; 6,25 m2), Mek/EL</t>
  </si>
  <si>
    <t>Små pumpestationer inkl. SRO-anlæg</t>
  </si>
  <si>
    <t>Strømpeforing Ø 200 mm &lt; Ledningsnet ≤ Ø 500 mm</t>
  </si>
  <si>
    <t xml:space="preserve">Ø 200 mm &lt; Ledningsnet ≤ Ø 500 mm </t>
  </si>
  <si>
    <t>Køretøjer, personbil</t>
  </si>
  <si>
    <t>Arbejdsplads</t>
  </si>
  <si>
    <t>Pumpestationer i brønde (&lt; 6,25 m2), SRO</t>
  </si>
  <si>
    <t>Pumpestationer i brønde (&lt; 6,25 m2), Konstruktioner</t>
  </si>
  <si>
    <t>Indløb med riste, SRO</t>
  </si>
  <si>
    <t>Indløb med riste, Mek/EL</t>
  </si>
  <si>
    <t>Indløb med riste, Konstruktioner</t>
  </si>
  <si>
    <t>Slamsugere</t>
  </si>
  <si>
    <t>2014</t>
  </si>
  <si>
    <t>40</t>
  </si>
  <si>
    <t>20</t>
  </si>
  <si>
    <t>30</t>
  </si>
  <si>
    <t>50</t>
  </si>
  <si>
    <t>75</t>
  </si>
  <si>
    <t>5</t>
  </si>
  <si>
    <t>10</t>
  </si>
  <si>
    <t>60</t>
  </si>
  <si>
    <t>Ejendomsskatter</t>
  </si>
  <si>
    <t>Spildevandsafgift</t>
  </si>
  <si>
    <t>Lejre Spildevand AS</t>
  </si>
  <si>
    <t>S061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</si>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</sst>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212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213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Lejre Spildevand AS</v>
      </c>
      <c r="B1" s="56"/>
      <c r="C1" s="56"/>
      <c r="D1" s="56"/>
      <c r="E1" s="56"/>
    </row>
    <row r="2" spans="1:5" x14ac:dyDescent="0.25">
      <c r="A2" s="222" t="str">
        <f>'1. Forside'!A2</f>
        <v>S061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Lejre Spildevand AS</v>
      </c>
      <c r="B1" s="26"/>
      <c r="C1" s="26"/>
      <c r="D1" s="26"/>
      <c r="E1" s="26"/>
    </row>
    <row r="2" spans="1:5" x14ac:dyDescent="0.25">
      <c r="A2" s="223" t="str">
        <f>'1. Forside'!A2</f>
        <v>S061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213"/>
      <c r="C8" s="51"/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2" t="s">
        <v>156</v>
      </c>
      <c r="C12" s="273"/>
      <c r="D12" s="274"/>
      <c r="E12" s="26"/>
    </row>
    <row r="13" spans="1:5" ht="15.75" customHeight="1" x14ac:dyDescent="0.25">
      <c r="A13" s="26"/>
      <c r="B13" s="108" t="s">
        <v>157</v>
      </c>
      <c r="C13" s="19"/>
      <c r="D13" s="153" t="s">
        <v>0</v>
      </c>
      <c r="E13" s="26"/>
    </row>
    <row r="14" spans="1:5" x14ac:dyDescent="0.25">
      <c r="A14" s="26"/>
      <c r="B14" s="108" t="s">
        <v>158</v>
      </c>
      <c r="C14" s="40">
        <v>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Lejre Spildevand AS</v>
      </c>
      <c r="B1" s="26"/>
      <c r="C1" s="26"/>
      <c r="D1" s="26"/>
      <c r="E1" s="26"/>
    </row>
    <row r="2" spans="1:5" x14ac:dyDescent="0.25">
      <c r="A2" s="223" t="str">
        <f>'1. Forside'!A2</f>
        <v>S061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130000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130000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-429182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-273177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-156005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Lejre Spildevand AS</v>
      </c>
      <c r="B1" s="26"/>
      <c r="C1" s="26"/>
      <c r="D1" s="26"/>
      <c r="E1" s="26"/>
    </row>
    <row r="2" spans="1:5" x14ac:dyDescent="0.25">
      <c r="A2" s="223" t="str">
        <f>'1. Forside'!A2</f>
        <v>S061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-13183461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-6532722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-6650739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-1330147.8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Lejre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S061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54350913.412753507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30823197.384484235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1444265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376402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1024050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33667914.384484231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3458392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3458392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579062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-5200000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f>-21848271</f>
        <v>-21848271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-4620811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-31669082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6036286.3844842315</v>
      </c>
      <c r="D27" s="79" t="s">
        <v>0</v>
      </c>
      <c r="E27" s="10">
        <f>IF(C27&lt;0,0,-C27)</f>
        <v>-6036286.3844842315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48314627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48314627</v>
      </c>
      <c r="D36" s="79" t="s">
        <v>0</v>
      </c>
      <c r="E36" s="10">
        <f>-C36</f>
        <v>-48314627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2.8269276022911072E-2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Lejre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S061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1572073</v>
      </c>
      <c r="D7" s="224" t="s">
        <v>0</v>
      </c>
      <c r="E7" s="225">
        <v>287182</v>
      </c>
      <c r="F7" s="224" t="s">
        <v>0</v>
      </c>
      <c r="G7" s="225">
        <v>565980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1572073</v>
      </c>
      <c r="F8" s="224" t="s">
        <v>0</v>
      </c>
      <c r="G8" s="226">
        <v>579062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1572073</v>
      </c>
      <c r="D11" s="228" t="s">
        <v>0</v>
      </c>
      <c r="E11" s="55">
        <f>C11+E7-E8-E9</f>
        <v>287182</v>
      </c>
      <c r="F11" s="228" t="s">
        <v>0</v>
      </c>
      <c r="G11" s="55">
        <f>E11+G7-G8-G9</f>
        <v>274100</v>
      </c>
      <c r="H11" s="228" t="s">
        <v>0</v>
      </c>
      <c r="I11" s="55">
        <f>G11+I7-I8-I9</f>
        <v>274100</v>
      </c>
      <c r="J11" s="228" t="s">
        <v>0</v>
      </c>
      <c r="K11" s="55">
        <f>K7-K8-K9+K10+I11</f>
        <v>274100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Lejre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S061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Driftsomkostninger'!C13=0,'3. Driftsomkostninger'!C17,'3. Driftsomkostninger'!C17+'3. Driftsomkostninger'!C12)</f>
        <v>18078466.128203798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Driftsomkostninger'!C13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Driftsomkostninger'!C19</f>
        <v>-68698.171287174438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-903923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17105844.956916623</v>
      </c>
      <c r="D13" s="79" t="s">
        <v>0</v>
      </c>
      <c r="E13" s="6">
        <f>C13</f>
        <v>17105844.956916623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30501092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214</v>
      </c>
      <c r="C16" s="14">
        <f>'6. Gennemførte investeringer'!F27</f>
        <v>3466481.5550000002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980480.29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investeringer'!F38</f>
        <v>1461147.4566666665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36409201.301666662</v>
      </c>
      <c r="D19" s="79" t="s">
        <v>0</v>
      </c>
      <c r="E19" s="8">
        <f>C19</f>
        <v>36409201.301666662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omkostninger'!C10</f>
        <v>574444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omkostninger'!C16</f>
        <v>70000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omkostninger'!C22</f>
        <v>344146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-156005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832585</v>
      </c>
      <c r="D30" s="79" t="s">
        <v>0</v>
      </c>
      <c r="E30" s="6">
        <f>C30</f>
        <v>832585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-1330147.8</v>
      </c>
      <c r="D32" s="79" t="s">
        <v>0</v>
      </c>
      <c r="E32" s="10">
        <f>C32</f>
        <v>-1330147.8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11">
        <f>'14. Kontrol med indtægtsrammen'!E37</f>
        <v>2.8269276022911072E-2</v>
      </c>
      <c r="D34" s="79" t="s">
        <v>0</v>
      </c>
      <c r="E34" s="12">
        <f>C34</f>
        <v>2.8269276022911072E-2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53017483.486852564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1028060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51.570417569842775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Lejre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S061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18078466.128203798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18078466.128203798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24" customHeight="1" x14ac:dyDescent="0.25">
      <c r="A11" s="26"/>
      <c r="B11" s="20" t="s">
        <v>37</v>
      </c>
      <c r="C11" s="152"/>
      <c r="D11" s="152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14.1" customHeight="1" x14ac:dyDescent="0.25">
      <c r="A12" s="26"/>
      <c r="B12" s="22" t="s">
        <v>177</v>
      </c>
      <c r="C12" s="40">
        <v>0</v>
      </c>
      <c r="D12" s="153" t="s">
        <v>0</v>
      </c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8" t="s">
        <v>38</v>
      </c>
      <c r="C13" s="27">
        <f>C12</f>
        <v>0</v>
      </c>
      <c r="D13" s="155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24" customHeight="1" x14ac:dyDescent="0.25">
      <c r="A16" s="26"/>
      <c r="B16" s="20" t="s">
        <v>178</v>
      </c>
      <c r="C16" s="152"/>
      <c r="D16" s="152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14.1" customHeight="1" x14ac:dyDescent="0.25">
      <c r="A17" s="26"/>
      <c r="B17" s="22" t="s">
        <v>175</v>
      </c>
      <c r="C17" s="40">
        <v>18078466.128203798</v>
      </c>
      <c r="D17" s="153" t="s">
        <v>0</v>
      </c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179</v>
      </c>
      <c r="C18" s="212">
        <v>-0.38</v>
      </c>
      <c r="D18" s="153" t="s">
        <v>16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8" t="s">
        <v>4</v>
      </c>
      <c r="C19" s="27">
        <f>C17*(C18/100)</f>
        <v>-68698.171287174438</v>
      </c>
      <c r="D19" s="155" t="s">
        <v>0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idden="1" x14ac:dyDescent="0.25"/>
    <row r="24" spans="1:16384" s="150" customFormat="1" ht="15" hidden="1" customHeight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pans="1:5" s="150" customFormat="1" ht="15" hidden="1" customHeight="1" x14ac:dyDescent="0.25"/>
    <row r="34" spans="1:5" s="150" customFormat="1" ht="15" hidden="1" customHeight="1" x14ac:dyDescent="0.25"/>
    <row r="35" spans="1:5" s="150" customFormat="1" ht="15" hidden="1" customHeight="1" x14ac:dyDescent="0.25"/>
    <row r="36" spans="1:5" s="150" customFormat="1" ht="15" hidden="1" customHeight="1" x14ac:dyDescent="0.25"/>
    <row r="37" spans="1:5" s="150" customFormat="1" ht="15" hidden="1" customHeight="1" x14ac:dyDescent="0.25"/>
    <row r="38" spans="1:5" s="150" customFormat="1" ht="15" hidden="1" customHeight="1" x14ac:dyDescent="0.25"/>
    <row r="39" spans="1:5" s="150" customFormat="1" ht="15" hidden="1" customHeight="1" x14ac:dyDescent="0.25"/>
    <row r="40" spans="1:5" s="150" customFormat="1" ht="15" hidden="1" customHeight="1" x14ac:dyDescent="0.25"/>
    <row r="41" spans="1:5" s="150" customFormat="1" ht="15" hidden="1" customHeight="1" x14ac:dyDescent="0.25"/>
    <row r="42" spans="1:5" s="150" customFormat="1" ht="15" hidden="1" customHeight="1" x14ac:dyDescent="0.25"/>
    <row r="43" spans="1:5" s="150" customFormat="1" ht="15" hidden="1" customHeight="1" x14ac:dyDescent="0.25"/>
    <row r="44" spans="1:5" s="150" customFormat="1" ht="15" hidden="1" customHeight="1" x14ac:dyDescent="0.25"/>
    <row r="45" spans="1:5" s="150" customFormat="1" ht="15" hidden="1" customHeight="1" x14ac:dyDescent="0.25"/>
    <row r="46" spans="1:5" s="150" customFormat="1" ht="15" hidden="1" customHeight="1" x14ac:dyDescent="0.25"/>
    <row r="47" spans="1:5" s="150" customFormat="1" ht="15" hidden="1" customHeight="1" x14ac:dyDescent="0.25"/>
    <row r="48" spans="1:5" ht="15" customHeight="1" x14ac:dyDescent="0.25">
      <c r="A48" s="156"/>
      <c r="B48" s="156"/>
      <c r="C48" s="156"/>
      <c r="D48" s="156"/>
      <c r="E48" s="156"/>
    </row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/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Lejre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S061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11736540.210429907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Driftsomkostninger'!C17+'3. Driftsomkostninger'!C19</f>
        <v>18009767.956916623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Driftsomkostninger'!C17</f>
        <v>18078466.128203798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3821787.7395022828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903923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Lejre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S061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1264305593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30501092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30501092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9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Lejre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S061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x14ac:dyDescent="0.25">
      <c r="A8" s="26"/>
      <c r="B8" s="29" t="s">
        <v>188</v>
      </c>
      <c r="C8" s="30" t="s">
        <v>201</v>
      </c>
      <c r="D8" s="31" t="s">
        <v>202</v>
      </c>
      <c r="E8" s="32">
        <v>712459</v>
      </c>
      <c r="F8" s="34">
        <f t="shared" ref="F8" si="0">E8/D8</f>
        <v>17811.474999999999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 t="s">
        <v>201</v>
      </c>
      <c r="D9" s="31" t="s">
        <v>203</v>
      </c>
      <c r="E9" s="32">
        <v>228015</v>
      </c>
      <c r="F9" s="34">
        <f t="shared" ref="F9:F24" si="1">E9/D9</f>
        <v>11400.75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 t="s">
        <v>201</v>
      </c>
      <c r="D10" s="31" t="s">
        <v>204</v>
      </c>
      <c r="E10" s="32">
        <v>892079</v>
      </c>
      <c r="F10" s="34">
        <f t="shared" si="1"/>
        <v>29735.966666666667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201</v>
      </c>
      <c r="D11" s="31" t="s">
        <v>205</v>
      </c>
      <c r="E11" s="32">
        <v>3054274</v>
      </c>
      <c r="F11" s="34">
        <f t="shared" si="1"/>
        <v>61085.48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201</v>
      </c>
      <c r="D12" s="31" t="s">
        <v>206</v>
      </c>
      <c r="E12" s="32">
        <v>18593633</v>
      </c>
      <c r="F12" s="34">
        <f t="shared" si="1"/>
        <v>247915.10666666666</v>
      </c>
      <c r="G12" s="35" t="s">
        <v>0</v>
      </c>
      <c r="H12" s="26"/>
    </row>
    <row r="13" spans="1:8" s="150" customFormat="1" x14ac:dyDescent="0.25">
      <c r="A13" s="26"/>
      <c r="B13" s="29" t="s">
        <v>193</v>
      </c>
      <c r="C13" s="30" t="s">
        <v>201</v>
      </c>
      <c r="D13" s="31" t="s">
        <v>207</v>
      </c>
      <c r="E13" s="32">
        <v>169629</v>
      </c>
      <c r="F13" s="34">
        <f t="shared" si="1"/>
        <v>33925.800000000003</v>
      </c>
      <c r="G13" s="35" t="s">
        <v>0</v>
      </c>
      <c r="H13" s="26"/>
    </row>
    <row r="14" spans="1:8" s="150" customFormat="1" x14ac:dyDescent="0.25">
      <c r="A14" s="26"/>
      <c r="B14" s="29" t="s">
        <v>194</v>
      </c>
      <c r="C14" s="30" t="s">
        <v>201</v>
      </c>
      <c r="D14" s="31" t="s">
        <v>207</v>
      </c>
      <c r="E14" s="32">
        <v>115478</v>
      </c>
      <c r="F14" s="34">
        <f t="shared" si="1"/>
        <v>23095.599999999999</v>
      </c>
      <c r="G14" s="35" t="s">
        <v>0</v>
      </c>
      <c r="H14" s="26"/>
    </row>
    <row r="15" spans="1:8" s="150" customFormat="1" x14ac:dyDescent="0.25">
      <c r="A15" s="26"/>
      <c r="B15" s="29" t="s">
        <v>195</v>
      </c>
      <c r="C15" s="30" t="s">
        <v>201</v>
      </c>
      <c r="D15" s="31" t="s">
        <v>208</v>
      </c>
      <c r="E15" s="32">
        <v>1250907</v>
      </c>
      <c r="F15" s="34">
        <f t="shared" si="1"/>
        <v>125090.7</v>
      </c>
      <c r="G15" s="35" t="s">
        <v>0</v>
      </c>
      <c r="H15" s="26"/>
    </row>
    <row r="16" spans="1:8" s="150" customFormat="1" x14ac:dyDescent="0.25">
      <c r="A16" s="26"/>
      <c r="B16" s="29" t="s">
        <v>189</v>
      </c>
      <c r="C16" s="30" t="s">
        <v>201</v>
      </c>
      <c r="D16" s="31" t="s">
        <v>203</v>
      </c>
      <c r="E16" s="32">
        <v>1436593</v>
      </c>
      <c r="F16" s="34">
        <f t="shared" si="1"/>
        <v>71829.649999999994</v>
      </c>
      <c r="G16" s="35" t="s">
        <v>0</v>
      </c>
      <c r="H16" s="26"/>
    </row>
    <row r="17" spans="1:8" s="150" customFormat="1" x14ac:dyDescent="0.25">
      <c r="A17" s="26"/>
      <c r="B17" s="29" t="s">
        <v>196</v>
      </c>
      <c r="C17" s="30" t="s">
        <v>201</v>
      </c>
      <c r="D17" s="31" t="s">
        <v>205</v>
      </c>
      <c r="E17" s="32">
        <v>391820</v>
      </c>
      <c r="F17" s="34">
        <f t="shared" si="1"/>
        <v>7836.4</v>
      </c>
      <c r="G17" s="35" t="s">
        <v>0</v>
      </c>
      <c r="H17" s="26"/>
    </row>
    <row r="18" spans="1:8" s="150" customFormat="1" x14ac:dyDescent="0.25">
      <c r="A18" s="26"/>
      <c r="B18" s="29" t="s">
        <v>197</v>
      </c>
      <c r="C18" s="30" t="s">
        <v>201</v>
      </c>
      <c r="D18" s="31" t="s">
        <v>208</v>
      </c>
      <c r="E18" s="32">
        <v>93753</v>
      </c>
      <c r="F18" s="34">
        <f t="shared" si="1"/>
        <v>9375.2999999999993</v>
      </c>
      <c r="G18" s="35" t="s">
        <v>0</v>
      </c>
      <c r="H18" s="26"/>
    </row>
    <row r="19" spans="1:8" s="150" customFormat="1" x14ac:dyDescent="0.25">
      <c r="A19" s="26"/>
      <c r="B19" s="29" t="s">
        <v>198</v>
      </c>
      <c r="C19" s="30" t="s">
        <v>201</v>
      </c>
      <c r="D19" s="31" t="s">
        <v>203</v>
      </c>
      <c r="E19" s="32">
        <v>478666</v>
      </c>
      <c r="F19" s="34">
        <f t="shared" si="1"/>
        <v>23933.3</v>
      </c>
      <c r="G19" s="35" t="s">
        <v>0</v>
      </c>
      <c r="H19" s="26"/>
    </row>
    <row r="20" spans="1:8" s="150" customFormat="1" x14ac:dyDescent="0.25">
      <c r="A20" s="26"/>
      <c r="B20" s="29" t="s">
        <v>199</v>
      </c>
      <c r="C20" s="30" t="s">
        <v>201</v>
      </c>
      <c r="D20" s="31" t="s">
        <v>209</v>
      </c>
      <c r="E20" s="32">
        <v>55345</v>
      </c>
      <c r="F20" s="34">
        <f t="shared" si="1"/>
        <v>922.41666666666663</v>
      </c>
      <c r="G20" s="35" t="s">
        <v>0</v>
      </c>
      <c r="H20" s="26"/>
    </row>
    <row r="21" spans="1:8" s="150" customFormat="1" x14ac:dyDescent="0.25">
      <c r="A21" s="26"/>
      <c r="B21" s="29" t="s">
        <v>195</v>
      </c>
      <c r="C21" s="30" t="s">
        <v>201</v>
      </c>
      <c r="D21" s="31" t="s">
        <v>208</v>
      </c>
      <c r="E21" s="32">
        <v>37756</v>
      </c>
      <c r="F21" s="34">
        <f t="shared" si="1"/>
        <v>3775.6</v>
      </c>
      <c r="G21" s="35" t="s">
        <v>0</v>
      </c>
      <c r="H21" s="26"/>
    </row>
    <row r="22" spans="1:8" s="150" customFormat="1" x14ac:dyDescent="0.25">
      <c r="A22" s="26"/>
      <c r="B22" s="29" t="s">
        <v>200</v>
      </c>
      <c r="C22" s="30" t="s">
        <v>201</v>
      </c>
      <c r="D22" s="31" t="s">
        <v>207</v>
      </c>
      <c r="E22" s="32">
        <v>20718</v>
      </c>
      <c r="F22" s="34">
        <f t="shared" si="1"/>
        <v>4143.6000000000004</v>
      </c>
      <c r="G22" s="35" t="s">
        <v>0</v>
      </c>
      <c r="H22" s="26"/>
    </row>
    <row r="23" spans="1:8" s="150" customFormat="1" x14ac:dyDescent="0.25">
      <c r="A23" s="26"/>
      <c r="B23" s="29" t="s">
        <v>194</v>
      </c>
      <c r="C23" s="30" t="s">
        <v>201</v>
      </c>
      <c r="D23" s="31" t="s">
        <v>207</v>
      </c>
      <c r="E23" s="32">
        <v>59680</v>
      </c>
      <c r="F23" s="34">
        <f t="shared" si="1"/>
        <v>11936</v>
      </c>
      <c r="G23" s="35" t="s">
        <v>0</v>
      </c>
      <c r="H23" s="26"/>
    </row>
    <row r="24" spans="1:8" s="150" customFormat="1" x14ac:dyDescent="0.25">
      <c r="A24" s="26"/>
      <c r="B24" s="29" t="s">
        <v>194</v>
      </c>
      <c r="C24" s="30" t="s">
        <v>201</v>
      </c>
      <c r="D24" s="31" t="s">
        <v>207</v>
      </c>
      <c r="E24" s="32">
        <v>2402170</v>
      </c>
      <c r="F24" s="34">
        <f t="shared" si="1"/>
        <v>480434</v>
      </c>
      <c r="G24" s="35" t="s">
        <v>0</v>
      </c>
      <c r="H24" s="26"/>
    </row>
    <row r="25" spans="1:8" s="150" customFormat="1" x14ac:dyDescent="0.25">
      <c r="A25" s="26"/>
      <c r="B25" s="23" t="s">
        <v>72</v>
      </c>
      <c r="C25" s="160"/>
      <c r="D25" s="160"/>
      <c r="E25" s="160"/>
      <c r="F25" s="36">
        <f>SUM(F8:F24)</f>
        <v>1164247.145</v>
      </c>
      <c r="G25" s="37" t="s">
        <v>0</v>
      </c>
      <c r="H25" s="26"/>
    </row>
    <row r="26" spans="1:8" s="150" customFormat="1" x14ac:dyDescent="0.25">
      <c r="A26" s="26"/>
      <c r="B26" s="107" t="s">
        <v>136</v>
      </c>
      <c r="C26" s="161"/>
      <c r="D26" s="161"/>
      <c r="E26" s="161"/>
      <c r="F26" s="66">
        <v>2302234.41</v>
      </c>
      <c r="G26" s="37" t="s">
        <v>0</v>
      </c>
      <c r="H26" s="26"/>
    </row>
    <row r="27" spans="1:8" s="150" customFormat="1" x14ac:dyDescent="0.25">
      <c r="A27" s="26"/>
      <c r="B27" s="39" t="s">
        <v>69</v>
      </c>
      <c r="C27" s="162"/>
      <c r="D27" s="162"/>
      <c r="E27" s="163"/>
      <c r="F27" s="38">
        <f>F25+F26</f>
        <v>3466481.5550000002</v>
      </c>
      <c r="G27" s="38" t="s">
        <v>0</v>
      </c>
      <c r="H27" s="26"/>
    </row>
    <row r="28" spans="1:8" s="150" customFormat="1" x14ac:dyDescent="0.25">
      <c r="A28" s="26"/>
      <c r="B28" s="26"/>
      <c r="C28" s="26"/>
      <c r="D28" s="26"/>
      <c r="E28" s="26"/>
      <c r="F28" s="26"/>
      <c r="G28" s="26"/>
      <c r="H28" s="26"/>
    </row>
    <row r="29" spans="1:8" s="150" customFormat="1" x14ac:dyDescent="0.25">
      <c r="A29" s="26"/>
      <c r="B29" s="26"/>
      <c r="C29" s="26"/>
      <c r="D29" s="26"/>
      <c r="E29" s="26"/>
      <c r="F29" s="26"/>
      <c r="G29" s="26"/>
      <c r="H29" s="26"/>
    </row>
    <row r="30" spans="1:8" s="150" customFormat="1" x14ac:dyDescent="0.25">
      <c r="A30" s="26"/>
      <c r="B30" s="26"/>
      <c r="C30" s="26"/>
      <c r="D30" s="26"/>
      <c r="E30" s="26"/>
      <c r="F30" s="26"/>
      <c r="G30" s="26"/>
      <c r="H30" s="26"/>
    </row>
    <row r="31" spans="1:8" s="150" customFormat="1" hidden="1" x14ac:dyDescent="0.25"/>
    <row r="32" spans="1:8" s="150" customFormat="1" hidden="1" x14ac:dyDescent="0.25"/>
    <row r="33" s="150" customFormat="1" hidden="1" x14ac:dyDescent="0.25"/>
    <row r="34" s="150" customFormat="1" ht="14.45" hidden="1" customHeight="1" x14ac:dyDescent="0.25"/>
    <row r="35" s="150" customFormat="1" ht="14.4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idden="1" x14ac:dyDescent="0.25"/>
    <row r="42" s="150" customFormat="1" hidden="1" x14ac:dyDescent="0.25"/>
    <row r="43" s="150" customFormat="1" hidden="1" x14ac:dyDescent="0.25"/>
    <row r="44" s="150" customFormat="1" hidden="1" x14ac:dyDescent="0.25"/>
    <row r="45" s="150" customFormat="1" hidden="1" x14ac:dyDescent="0.25"/>
    <row r="46" s="150" customFormat="1" hidden="1" x14ac:dyDescent="0.25"/>
    <row r="47" s="150" customFormat="1" hidden="1" x14ac:dyDescent="0.25"/>
    <row r="48" s="150" customFormat="1" hidden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Lejre Spildevand AS</v>
      </c>
      <c r="B1" s="164"/>
      <c r="C1" s="164"/>
      <c r="D1" s="164"/>
      <c r="E1" s="164"/>
    </row>
    <row r="2" spans="1:5" x14ac:dyDescent="0.25">
      <c r="A2" s="1" t="str">
        <f>'1. Forside'!A2</f>
        <v>S061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517450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830564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investeringer'!F25</f>
        <v>1164247.145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980480.29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38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Lejre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S061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188</v>
      </c>
      <c r="C8" s="30">
        <v>2015</v>
      </c>
      <c r="D8" s="31">
        <v>40</v>
      </c>
      <c r="E8" s="32">
        <v>806053</v>
      </c>
      <c r="F8" s="45">
        <f>E8/D8</f>
        <v>20151.325000000001</v>
      </c>
      <c r="G8" s="35" t="s">
        <v>0</v>
      </c>
      <c r="H8" s="26"/>
    </row>
    <row r="9" spans="1:8" s="150" customFormat="1" x14ac:dyDescent="0.25">
      <c r="A9" s="26"/>
      <c r="B9" s="29" t="s">
        <v>189</v>
      </c>
      <c r="C9" s="30">
        <v>2015</v>
      </c>
      <c r="D9" s="31">
        <v>20</v>
      </c>
      <c r="E9" s="32">
        <v>257969</v>
      </c>
      <c r="F9" s="45">
        <f t="shared" ref="F9:F35" si="0">E9/D9</f>
        <v>12898.45</v>
      </c>
      <c r="G9" s="35" t="s">
        <v>0</v>
      </c>
      <c r="H9" s="26"/>
    </row>
    <row r="10" spans="1:8" s="150" customFormat="1" x14ac:dyDescent="0.25">
      <c r="A10" s="26"/>
      <c r="B10" s="29" t="s">
        <v>190</v>
      </c>
      <c r="C10" s="30">
        <v>2015</v>
      </c>
      <c r="D10" s="31">
        <v>30</v>
      </c>
      <c r="E10" s="32">
        <v>1009270</v>
      </c>
      <c r="F10" s="45">
        <f t="shared" si="0"/>
        <v>33642.333333333336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>
        <v>2015</v>
      </c>
      <c r="D11" s="31">
        <v>50</v>
      </c>
      <c r="E11" s="32">
        <v>3455508</v>
      </c>
      <c r="F11" s="45">
        <f t="shared" si="0"/>
        <v>69110.16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>
        <v>2015</v>
      </c>
      <c r="D12" s="31">
        <v>75</v>
      </c>
      <c r="E12" s="32">
        <v>21036240</v>
      </c>
      <c r="F12" s="45">
        <f t="shared" si="0"/>
        <v>280483.20000000001</v>
      </c>
      <c r="G12" s="35" t="s">
        <v>0</v>
      </c>
      <c r="H12" s="26"/>
    </row>
    <row r="13" spans="1:8" s="150" customFormat="1" x14ac:dyDescent="0.25">
      <c r="A13" s="26"/>
      <c r="B13" s="29" t="s">
        <v>194</v>
      </c>
      <c r="C13" s="30">
        <v>2015</v>
      </c>
      <c r="D13" s="31">
        <v>5</v>
      </c>
      <c r="E13" s="32">
        <v>130648</v>
      </c>
      <c r="F13" s="45">
        <f t="shared" si="0"/>
        <v>26129.599999999999</v>
      </c>
      <c r="G13" s="35" t="s">
        <v>0</v>
      </c>
      <c r="H13" s="26"/>
    </row>
    <row r="14" spans="1:8" s="150" customFormat="1" x14ac:dyDescent="0.25">
      <c r="A14" s="26"/>
      <c r="B14" s="29" t="s">
        <v>195</v>
      </c>
      <c r="C14" s="30">
        <v>2015</v>
      </c>
      <c r="D14" s="31">
        <v>10</v>
      </c>
      <c r="E14" s="32">
        <v>1415236</v>
      </c>
      <c r="F14" s="45">
        <f t="shared" si="0"/>
        <v>141523.6</v>
      </c>
      <c r="G14" s="35" t="s">
        <v>0</v>
      </c>
      <c r="H14" s="26"/>
    </row>
    <row r="15" spans="1:8" s="150" customFormat="1" x14ac:dyDescent="0.25">
      <c r="A15" s="26"/>
      <c r="B15" s="29" t="s">
        <v>189</v>
      </c>
      <c r="C15" s="30">
        <v>2015</v>
      </c>
      <c r="D15" s="31">
        <v>20</v>
      </c>
      <c r="E15" s="32">
        <v>1625315</v>
      </c>
      <c r="F15" s="45">
        <f t="shared" si="0"/>
        <v>81265.75</v>
      </c>
      <c r="G15" s="35" t="s">
        <v>0</v>
      </c>
      <c r="H15" s="26"/>
    </row>
    <row r="16" spans="1:8" s="150" customFormat="1" x14ac:dyDescent="0.25">
      <c r="A16" s="26"/>
      <c r="B16" s="29" t="s">
        <v>196</v>
      </c>
      <c r="C16" s="30">
        <v>2015</v>
      </c>
      <c r="D16" s="31">
        <v>50</v>
      </c>
      <c r="E16" s="32">
        <v>443293</v>
      </c>
      <c r="F16" s="45">
        <f t="shared" si="0"/>
        <v>8865.86</v>
      </c>
      <c r="G16" s="35" t="s">
        <v>0</v>
      </c>
      <c r="H16" s="26"/>
    </row>
    <row r="17" spans="1:8" s="150" customFormat="1" x14ac:dyDescent="0.25">
      <c r="A17" s="26"/>
      <c r="B17" s="29" t="s">
        <v>197</v>
      </c>
      <c r="C17" s="30">
        <v>2015</v>
      </c>
      <c r="D17" s="31">
        <v>10</v>
      </c>
      <c r="E17" s="32">
        <v>106069</v>
      </c>
      <c r="F17" s="45">
        <f t="shared" si="0"/>
        <v>10606.9</v>
      </c>
      <c r="G17" s="35" t="s">
        <v>0</v>
      </c>
      <c r="H17" s="26"/>
    </row>
    <row r="18" spans="1:8" s="150" customFormat="1" x14ac:dyDescent="0.25">
      <c r="A18" s="26"/>
      <c r="B18" s="29" t="s">
        <v>198</v>
      </c>
      <c r="C18" s="30">
        <v>2015</v>
      </c>
      <c r="D18" s="31">
        <v>20</v>
      </c>
      <c r="E18" s="32">
        <v>541547</v>
      </c>
      <c r="F18" s="45">
        <f t="shared" si="0"/>
        <v>27077.35</v>
      </c>
      <c r="G18" s="35" t="s">
        <v>0</v>
      </c>
      <c r="H18" s="26"/>
    </row>
    <row r="19" spans="1:8" s="150" customFormat="1" x14ac:dyDescent="0.25">
      <c r="A19" s="26"/>
      <c r="B19" s="29" t="s">
        <v>199</v>
      </c>
      <c r="C19" s="30">
        <v>2015</v>
      </c>
      <c r="D19" s="31">
        <v>60</v>
      </c>
      <c r="E19" s="32">
        <v>62616</v>
      </c>
      <c r="F19" s="45">
        <f t="shared" si="0"/>
        <v>1043.5999999999999</v>
      </c>
      <c r="G19" s="35" t="s">
        <v>0</v>
      </c>
      <c r="H19" s="26"/>
    </row>
    <row r="20" spans="1:8" s="150" customFormat="1" x14ac:dyDescent="0.25">
      <c r="A20" s="26"/>
      <c r="B20" s="29" t="s">
        <v>195</v>
      </c>
      <c r="C20" s="30">
        <v>2015</v>
      </c>
      <c r="D20" s="31">
        <v>10</v>
      </c>
      <c r="E20" s="32">
        <v>42716</v>
      </c>
      <c r="F20" s="45">
        <f t="shared" si="0"/>
        <v>4271.6000000000004</v>
      </c>
      <c r="G20" s="35" t="s">
        <v>0</v>
      </c>
      <c r="H20" s="26"/>
    </row>
    <row r="21" spans="1:8" s="150" customFormat="1" x14ac:dyDescent="0.25">
      <c r="A21" s="26"/>
      <c r="B21" s="29" t="s">
        <v>194</v>
      </c>
      <c r="C21" s="30">
        <v>2015</v>
      </c>
      <c r="D21" s="31">
        <v>5</v>
      </c>
      <c r="E21" s="32">
        <v>67520</v>
      </c>
      <c r="F21" s="45">
        <f t="shared" si="0"/>
        <v>13504</v>
      </c>
      <c r="G21" s="35" t="s">
        <v>0</v>
      </c>
      <c r="H21" s="26"/>
    </row>
    <row r="22" spans="1:8" s="150" customFormat="1" x14ac:dyDescent="0.25">
      <c r="A22" s="26"/>
      <c r="B22" s="29" t="s">
        <v>188</v>
      </c>
      <c r="C22" s="30">
        <v>2016</v>
      </c>
      <c r="D22" s="31">
        <v>40</v>
      </c>
      <c r="E22" s="32">
        <v>806053</v>
      </c>
      <c r="F22" s="45">
        <f t="shared" si="0"/>
        <v>20151.325000000001</v>
      </c>
      <c r="G22" s="35" t="s">
        <v>0</v>
      </c>
      <c r="H22" s="26"/>
    </row>
    <row r="23" spans="1:8" s="150" customFormat="1" x14ac:dyDescent="0.25">
      <c r="A23" s="26"/>
      <c r="B23" s="29" t="s">
        <v>189</v>
      </c>
      <c r="C23" s="30">
        <v>2016</v>
      </c>
      <c r="D23" s="31">
        <v>20</v>
      </c>
      <c r="E23" s="32">
        <v>257969</v>
      </c>
      <c r="F23" s="45">
        <f t="shared" si="0"/>
        <v>12898.45</v>
      </c>
      <c r="G23" s="35" t="s">
        <v>0</v>
      </c>
      <c r="H23" s="26"/>
    </row>
    <row r="24" spans="1:8" s="150" customFormat="1" x14ac:dyDescent="0.25">
      <c r="A24" s="26"/>
      <c r="B24" s="29" t="s">
        <v>190</v>
      </c>
      <c r="C24" s="30">
        <v>2016</v>
      </c>
      <c r="D24" s="31">
        <v>30</v>
      </c>
      <c r="E24" s="32">
        <v>1009270</v>
      </c>
      <c r="F24" s="45">
        <f t="shared" si="0"/>
        <v>33642.333333333336</v>
      </c>
      <c r="G24" s="35" t="s">
        <v>0</v>
      </c>
      <c r="H24" s="26"/>
    </row>
    <row r="25" spans="1:8" s="150" customFormat="1" x14ac:dyDescent="0.25">
      <c r="A25" s="26"/>
      <c r="B25" s="29" t="s">
        <v>191</v>
      </c>
      <c r="C25" s="30">
        <v>2016</v>
      </c>
      <c r="D25" s="31">
        <v>50</v>
      </c>
      <c r="E25" s="32">
        <v>3455508</v>
      </c>
      <c r="F25" s="45">
        <f t="shared" si="0"/>
        <v>69110.16</v>
      </c>
      <c r="G25" s="35" t="s">
        <v>0</v>
      </c>
      <c r="H25" s="26"/>
    </row>
    <row r="26" spans="1:8" s="150" customFormat="1" x14ac:dyDescent="0.25">
      <c r="A26" s="26"/>
      <c r="B26" s="29" t="s">
        <v>192</v>
      </c>
      <c r="C26" s="30">
        <v>2016</v>
      </c>
      <c r="D26" s="31">
        <v>75</v>
      </c>
      <c r="E26" s="32">
        <v>21036240</v>
      </c>
      <c r="F26" s="45">
        <f t="shared" si="0"/>
        <v>280483.20000000001</v>
      </c>
      <c r="G26" s="35" t="s">
        <v>0</v>
      </c>
      <c r="H26" s="26"/>
    </row>
    <row r="27" spans="1:8" s="150" customFormat="1" x14ac:dyDescent="0.25">
      <c r="A27" s="26"/>
      <c r="B27" s="29" t="s">
        <v>194</v>
      </c>
      <c r="C27" s="30">
        <v>2016</v>
      </c>
      <c r="D27" s="31">
        <v>5</v>
      </c>
      <c r="E27" s="32">
        <v>130648</v>
      </c>
      <c r="F27" s="45">
        <f t="shared" si="0"/>
        <v>26129.599999999999</v>
      </c>
      <c r="G27" s="35" t="s">
        <v>0</v>
      </c>
      <c r="H27" s="26"/>
    </row>
    <row r="28" spans="1:8" s="150" customFormat="1" x14ac:dyDescent="0.25">
      <c r="A28" s="26"/>
      <c r="B28" s="29" t="s">
        <v>195</v>
      </c>
      <c r="C28" s="30">
        <v>2016</v>
      </c>
      <c r="D28" s="31">
        <v>10</v>
      </c>
      <c r="E28" s="32">
        <v>1415236</v>
      </c>
      <c r="F28" s="45">
        <f t="shared" si="0"/>
        <v>141523.6</v>
      </c>
      <c r="G28" s="35" t="s">
        <v>0</v>
      </c>
      <c r="H28" s="26"/>
    </row>
    <row r="29" spans="1:8" s="150" customFormat="1" x14ac:dyDescent="0.25">
      <c r="A29" s="26"/>
      <c r="B29" s="29" t="s">
        <v>189</v>
      </c>
      <c r="C29" s="30">
        <v>2016</v>
      </c>
      <c r="D29" s="31">
        <v>20</v>
      </c>
      <c r="E29" s="32">
        <v>1625315</v>
      </c>
      <c r="F29" s="45">
        <f t="shared" si="0"/>
        <v>81265.75</v>
      </c>
      <c r="G29" s="35" t="s">
        <v>0</v>
      </c>
      <c r="H29" s="26"/>
    </row>
    <row r="30" spans="1:8" s="150" customFormat="1" x14ac:dyDescent="0.25">
      <c r="A30" s="26"/>
      <c r="B30" s="29" t="s">
        <v>196</v>
      </c>
      <c r="C30" s="30">
        <v>2016</v>
      </c>
      <c r="D30" s="31">
        <v>50</v>
      </c>
      <c r="E30" s="32">
        <v>443293</v>
      </c>
      <c r="F30" s="45">
        <f t="shared" si="0"/>
        <v>8865.86</v>
      </c>
      <c r="G30" s="35" t="s">
        <v>0</v>
      </c>
      <c r="H30" s="26"/>
    </row>
    <row r="31" spans="1:8" s="150" customFormat="1" x14ac:dyDescent="0.25">
      <c r="A31" s="26"/>
      <c r="B31" s="29" t="s">
        <v>197</v>
      </c>
      <c r="C31" s="30">
        <v>2016</v>
      </c>
      <c r="D31" s="31">
        <v>10</v>
      </c>
      <c r="E31" s="32">
        <v>106069</v>
      </c>
      <c r="F31" s="45">
        <f t="shared" si="0"/>
        <v>10606.9</v>
      </c>
      <c r="G31" s="35" t="s">
        <v>0</v>
      </c>
      <c r="H31" s="26"/>
    </row>
    <row r="32" spans="1:8" s="150" customFormat="1" x14ac:dyDescent="0.25">
      <c r="A32" s="26"/>
      <c r="B32" s="29" t="s">
        <v>198</v>
      </c>
      <c r="C32" s="30">
        <v>2016</v>
      </c>
      <c r="D32" s="31">
        <v>20</v>
      </c>
      <c r="E32" s="32">
        <v>541547</v>
      </c>
      <c r="F32" s="45">
        <f t="shared" si="0"/>
        <v>27077.35</v>
      </c>
      <c r="G32" s="35" t="s">
        <v>0</v>
      </c>
      <c r="H32" s="26"/>
    </row>
    <row r="33" spans="1:8" s="150" customFormat="1" x14ac:dyDescent="0.25">
      <c r="A33" s="26"/>
      <c r="B33" s="29" t="s">
        <v>199</v>
      </c>
      <c r="C33" s="30">
        <v>2016</v>
      </c>
      <c r="D33" s="31">
        <v>60</v>
      </c>
      <c r="E33" s="32">
        <v>62616</v>
      </c>
      <c r="F33" s="45">
        <f t="shared" si="0"/>
        <v>1043.5999999999999</v>
      </c>
      <c r="G33" s="35" t="s">
        <v>0</v>
      </c>
      <c r="H33" s="26"/>
    </row>
    <row r="34" spans="1:8" s="150" customFormat="1" x14ac:dyDescent="0.25">
      <c r="A34" s="26"/>
      <c r="B34" s="29" t="s">
        <v>195</v>
      </c>
      <c r="C34" s="30">
        <v>2016</v>
      </c>
      <c r="D34" s="31">
        <v>10</v>
      </c>
      <c r="E34" s="32">
        <v>42716</v>
      </c>
      <c r="F34" s="45">
        <f t="shared" si="0"/>
        <v>4271.6000000000004</v>
      </c>
      <c r="G34" s="35" t="s">
        <v>0</v>
      </c>
      <c r="H34" s="26"/>
    </row>
    <row r="35" spans="1:8" s="150" customFormat="1" x14ac:dyDescent="0.25">
      <c r="A35" s="26"/>
      <c r="B35" s="29" t="s">
        <v>194</v>
      </c>
      <c r="C35" s="30">
        <v>2016</v>
      </c>
      <c r="D35" s="31">
        <v>5</v>
      </c>
      <c r="E35" s="32">
        <v>67520</v>
      </c>
      <c r="F35" s="45">
        <f t="shared" si="0"/>
        <v>13504</v>
      </c>
      <c r="G35" s="35" t="s">
        <v>0</v>
      </c>
      <c r="H35" s="26"/>
    </row>
    <row r="36" spans="1:8" s="150" customFormat="1" x14ac:dyDescent="0.25">
      <c r="A36" s="26"/>
      <c r="B36" s="109" t="s">
        <v>73</v>
      </c>
      <c r="C36" s="167"/>
      <c r="D36" s="168"/>
      <c r="E36" s="169"/>
      <c r="F36" s="46">
        <f>SUMIF(C8:C35,"2015",F8:F35)</f>
        <v>730573.72833333327</v>
      </c>
      <c r="G36" s="47" t="s">
        <v>0</v>
      </c>
      <c r="H36" s="26"/>
    </row>
    <row r="37" spans="1:8" s="150" customFormat="1" x14ac:dyDescent="0.25">
      <c r="A37" s="26"/>
      <c r="B37" s="107" t="s">
        <v>134</v>
      </c>
      <c r="C37" s="170"/>
      <c r="D37" s="171"/>
      <c r="E37" s="172"/>
      <c r="F37" s="46">
        <f>SUMIF(C8:C35,"2016",F8:F35)</f>
        <v>730573.72833333327</v>
      </c>
      <c r="G37" s="47" t="s">
        <v>0</v>
      </c>
      <c r="H37" s="26"/>
    </row>
    <row r="38" spans="1:8" s="150" customFormat="1" x14ac:dyDescent="0.25">
      <c r="A38" s="26"/>
      <c r="B38" s="50" t="s">
        <v>36</v>
      </c>
      <c r="C38" s="173"/>
      <c r="D38" s="174"/>
      <c r="E38" s="174"/>
      <c r="F38" s="48">
        <f>F36+F37</f>
        <v>1461147.4566666665</v>
      </c>
      <c r="G38" s="49" t="s">
        <v>0</v>
      </c>
      <c r="H38" s="26"/>
    </row>
    <row r="39" spans="1:8" s="150" customFormat="1" x14ac:dyDescent="0.25">
      <c r="A39" s="26"/>
      <c r="B39" s="26"/>
      <c r="C39" s="166"/>
      <c r="D39" s="26"/>
      <c r="E39" s="26"/>
      <c r="F39" s="26"/>
      <c r="G39" s="26"/>
      <c r="H39" s="26"/>
    </row>
    <row r="40" spans="1:8" s="150" customFormat="1" x14ac:dyDescent="0.25">
      <c r="A40" s="26"/>
      <c r="B40" s="26"/>
      <c r="C40" s="166"/>
      <c r="D40" s="26"/>
      <c r="E40" s="26"/>
      <c r="F40" s="26"/>
      <c r="G40" s="26"/>
      <c r="H40" s="26"/>
    </row>
    <row r="41" spans="1:8" s="150" customFormat="1" x14ac:dyDescent="0.25">
      <c r="A41" s="26"/>
      <c r="B41" s="26"/>
      <c r="C41" s="166"/>
      <c r="D41" s="26"/>
      <c r="E41" s="26"/>
      <c r="F41" s="175"/>
      <c r="G41" s="175"/>
      <c r="H41" s="26"/>
    </row>
    <row r="42" spans="1:8" s="150" customFormat="1" hidden="1" x14ac:dyDescent="0.25">
      <c r="C42" s="176"/>
    </row>
    <row r="43" spans="1:8" s="150" customFormat="1" hidden="1" x14ac:dyDescent="0.25">
      <c r="C43" s="176"/>
    </row>
    <row r="44" spans="1:8" s="150" customFormat="1" hidden="1" x14ac:dyDescent="0.25">
      <c r="C44" s="176"/>
    </row>
    <row r="45" spans="1:8" s="150" customFormat="1" hidden="1" x14ac:dyDescent="0.25">
      <c r="C45" s="176"/>
    </row>
    <row r="46" spans="1:8" s="150" customFormat="1" hidden="1" x14ac:dyDescent="0.25">
      <c r="C46" s="176"/>
    </row>
    <row r="47" spans="1:8" s="150" customFormat="1" hidden="1" x14ac:dyDescent="0.25">
      <c r="C47" s="176"/>
    </row>
    <row r="48" spans="1:8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idden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t="12" hidden="1" customHeight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Lejre Spildevand AS</v>
      </c>
      <c r="B1" s="56"/>
      <c r="C1" s="56"/>
      <c r="D1" s="178"/>
      <c r="E1" s="56"/>
    </row>
    <row r="2" spans="1:5" x14ac:dyDescent="0.25">
      <c r="A2" s="222" t="str">
        <f>'1. Forside'!A2</f>
        <v>S061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34000</v>
      </c>
      <c r="D7" s="182" t="s">
        <v>0</v>
      </c>
      <c r="E7" s="56"/>
    </row>
    <row r="8" spans="1:5" x14ac:dyDescent="0.25">
      <c r="A8" s="56"/>
      <c r="B8" s="207" t="s">
        <v>210</v>
      </c>
      <c r="C8" s="51">
        <v>120444</v>
      </c>
      <c r="D8" s="182" t="s">
        <v>0</v>
      </c>
      <c r="E8" s="56"/>
    </row>
    <row r="9" spans="1:5" x14ac:dyDescent="0.25">
      <c r="A9" s="56"/>
      <c r="B9" s="207" t="s">
        <v>211</v>
      </c>
      <c r="C9" s="51">
        <v>420000</v>
      </c>
      <c r="D9" s="182" t="s">
        <v>0</v>
      </c>
      <c r="E9" s="56"/>
    </row>
    <row r="10" spans="1:5" x14ac:dyDescent="0.25">
      <c r="A10" s="56"/>
      <c r="B10" s="54" t="s">
        <v>35</v>
      </c>
      <c r="C10" s="55">
        <f>SUM(C7:C9)</f>
        <v>574444</v>
      </c>
      <c r="D10" s="54" t="s">
        <v>0</v>
      </c>
      <c r="E10" s="56"/>
    </row>
    <row r="11" spans="1:5" x14ac:dyDescent="0.25">
      <c r="A11" s="56"/>
      <c r="B11" s="56"/>
      <c r="C11" s="56"/>
      <c r="D11" s="178"/>
      <c r="E11" s="56"/>
    </row>
    <row r="12" spans="1:5" x14ac:dyDescent="0.25">
      <c r="A12" s="56"/>
      <c r="B12" s="56"/>
      <c r="C12" s="56"/>
      <c r="D12" s="178"/>
      <c r="E12" s="56"/>
    </row>
    <row r="13" spans="1:5" ht="38.25" customHeight="1" x14ac:dyDescent="0.25">
      <c r="A13" s="56"/>
      <c r="B13" s="266" t="s">
        <v>145</v>
      </c>
      <c r="C13" s="267"/>
      <c r="D13" s="268"/>
      <c r="E13" s="56"/>
    </row>
    <row r="14" spans="1:5" x14ac:dyDescent="0.25">
      <c r="A14" s="56"/>
      <c r="B14" s="53" t="s">
        <v>71</v>
      </c>
      <c r="C14" s="51">
        <v>40000</v>
      </c>
      <c r="D14" s="182" t="s">
        <v>0</v>
      </c>
      <c r="E14" s="56"/>
    </row>
    <row r="15" spans="1:5" x14ac:dyDescent="0.25">
      <c r="A15" s="56"/>
      <c r="B15" s="53" t="s">
        <v>14</v>
      </c>
      <c r="C15" s="51">
        <v>30000</v>
      </c>
      <c r="D15" s="182" t="s">
        <v>0</v>
      </c>
      <c r="E15" s="56"/>
    </row>
    <row r="16" spans="1:5" x14ac:dyDescent="0.25">
      <c r="A16" s="56"/>
      <c r="B16" s="54" t="s">
        <v>35</v>
      </c>
      <c r="C16" s="55">
        <f>SUM(C14:C15)</f>
        <v>70000</v>
      </c>
      <c r="D16" s="54" t="s">
        <v>0</v>
      </c>
      <c r="E16" s="56"/>
    </row>
    <row r="17" spans="1:5" x14ac:dyDescent="0.25">
      <c r="A17" s="56"/>
      <c r="B17" s="56"/>
      <c r="C17" s="183"/>
      <c r="D17" s="184"/>
      <c r="E17" s="56"/>
    </row>
    <row r="18" spans="1:5" x14ac:dyDescent="0.25">
      <c r="A18" s="56"/>
      <c r="B18" s="56"/>
      <c r="C18" s="183"/>
      <c r="D18" s="184"/>
      <c r="E18" s="56"/>
    </row>
    <row r="19" spans="1:5" ht="42" customHeight="1" x14ac:dyDescent="0.25">
      <c r="A19" s="56"/>
      <c r="B19" s="269" t="s">
        <v>146</v>
      </c>
      <c r="C19" s="270"/>
      <c r="D19" s="271"/>
      <c r="E19" s="56"/>
    </row>
    <row r="20" spans="1:5" x14ac:dyDescent="0.25">
      <c r="A20" s="56"/>
      <c r="B20" s="108" t="s">
        <v>147</v>
      </c>
      <c r="C20" s="19">
        <v>1045146</v>
      </c>
      <c r="D20" s="58" t="s">
        <v>0</v>
      </c>
      <c r="E20" s="56"/>
    </row>
    <row r="21" spans="1:5" x14ac:dyDescent="0.25">
      <c r="A21" s="56"/>
      <c r="B21" s="108" t="s">
        <v>148</v>
      </c>
      <c r="C21" s="40">
        <v>701000</v>
      </c>
      <c r="D21" s="58" t="s">
        <v>0</v>
      </c>
      <c r="E21" s="56"/>
    </row>
    <row r="22" spans="1:5" x14ac:dyDescent="0.25">
      <c r="A22" s="56"/>
      <c r="B22" s="28" t="s">
        <v>149</v>
      </c>
      <c r="C22" s="55">
        <f>C20-C21</f>
        <v>344146</v>
      </c>
      <c r="D22" s="28" t="s">
        <v>0</v>
      </c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hidden="1" x14ac:dyDescent="0.25"/>
    <row r="27" spans="1:5" hidden="1" x14ac:dyDescent="0.25"/>
    <row r="28" spans="1:5" hidden="1" x14ac:dyDescent="0.25"/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hidden="1" x14ac:dyDescent="0.25"/>
    <row r="50" hidden="1" x14ac:dyDescent="0.25"/>
  </sheetData>
  <sheetProtection password="C6ED" sheet="1" objects="1" scenarios="1"/>
  <mergeCells count="3">
    <mergeCell ref="B4:D4"/>
    <mergeCell ref="B13:D13"/>
    <mergeCell ref="B19:D19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Maria Rossmann</cp:lastModifiedBy>
  <cp:lastPrinted>2015-05-08T11:51:55Z</cp:lastPrinted>
  <dcterms:created xsi:type="dcterms:W3CDTF">2014-01-17T08:54:17Z</dcterms:created>
  <dcterms:modified xsi:type="dcterms:W3CDTF">2015-09-25T10:53:41Z</dcterms:modified>
</cp:coreProperties>
</file>