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585" windowWidth="20535" windowHeight="11760" tabRatio="842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r:id="rId13"/>
    <sheet name="14. Kontrol med indtægtsrammen" sheetId="19" r:id="rId14"/>
    <sheet name="15. EEG" sheetId="17" r:id="rId15"/>
  </sheets>
  <calcPr calcId="145621"/>
</workbook>
</file>

<file path=xl/calcChain.xml><?xml version="1.0" encoding="utf-8"?>
<calcChain xmlns="http://schemas.openxmlformats.org/spreadsheetml/2006/main">
  <c r="F9" i="7" l="1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C11" i="4" l="1"/>
  <c r="F9" i="2" l="1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C24" i="8" l="1"/>
  <c r="E31" i="19" l="1"/>
  <c r="C36" i="19" l="1"/>
  <c r="E36" i="19" s="1"/>
  <c r="F76" i="7" l="1"/>
  <c r="C26" i="19" l="1"/>
  <c r="C17" i="19"/>
  <c r="A2" i="16" l="1"/>
  <c r="A2" i="15"/>
  <c r="C12" i="8" s="1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A2" i="8"/>
  <c r="A2" i="4"/>
  <c r="C27" i="16"/>
  <c r="C9" i="9" l="1"/>
  <c r="C15" i="8" s="1"/>
  <c r="E29" i="19"/>
  <c r="C13" i="15"/>
  <c r="C15" i="15" s="1"/>
  <c r="C11" i="8" s="1"/>
  <c r="C21" i="16"/>
  <c r="C8" i="8" s="1"/>
  <c r="C9" i="11"/>
  <c r="C28" i="8" s="1"/>
  <c r="C9" i="16" l="1"/>
  <c r="C11" i="17"/>
  <c r="K10" i="17" s="1"/>
  <c r="C15" i="16"/>
  <c r="C13" i="19"/>
  <c r="C27" i="19" s="1"/>
  <c r="C33" i="16"/>
  <c r="C9" i="8" s="1"/>
  <c r="C7" i="8"/>
  <c r="C16" i="16" l="1"/>
  <c r="E27" i="19"/>
  <c r="E37" i="19" s="1"/>
  <c r="C34" i="8" s="1"/>
  <c r="E34" i="8" s="1"/>
  <c r="E11" i="17"/>
  <c r="G11" i="17" s="1"/>
  <c r="I11" i="17" s="1"/>
  <c r="K11" i="17" s="1"/>
  <c r="C8" i="15"/>
  <c r="C9" i="12" l="1"/>
  <c r="C11" i="12" s="1"/>
  <c r="C32" i="8" s="1"/>
  <c r="E32" i="8" s="1"/>
  <c r="C9" i="13" l="1"/>
  <c r="C26" i="8" s="1"/>
  <c r="F8" i="2" l="1"/>
  <c r="F8" i="7"/>
  <c r="F75" i="7" s="1"/>
  <c r="F32" i="2" l="1"/>
  <c r="C9" i="10" s="1"/>
  <c r="C15" i="11" l="1"/>
  <c r="C29" i="8" s="1"/>
  <c r="C15" i="13"/>
  <c r="C27" i="8" s="1"/>
  <c r="C17" i="4"/>
  <c r="C25" i="8" s="1"/>
  <c r="C24" i="3"/>
  <c r="C23" i="8" s="1"/>
  <c r="F77" i="7"/>
  <c r="C18" i="8" s="1"/>
  <c r="C18" i="3"/>
  <c r="C22" i="8" s="1"/>
  <c r="C12" i="3"/>
  <c r="C21" i="8" s="1"/>
  <c r="C10" i="10"/>
  <c r="C17" i="8" s="1"/>
  <c r="F34" i="2"/>
  <c r="C16" i="8" s="1"/>
  <c r="C19" i="8" l="1"/>
  <c r="E19" i="8" s="1"/>
  <c r="C30" i="8"/>
  <c r="E30" i="8" s="1"/>
  <c r="A1" i="8"/>
  <c r="C9" i="15" l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<sst xmlns="http://schemas.openxmlformats.org/spreadsheetml/2006/main" count="744" uniqueCount="249">
  <si>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</si>
  <si>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</si>
  <si>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</si>
  <si>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</si>
  <si>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</si>
  <si>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</si>
  <si>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</si>
  <si>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</si>
  <si>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</si>
  <si>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</si>
  <si>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</si>
  <si>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</si>
  <si>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</si>
  <si>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</si>
  <si>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</si>
  <si>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</si>
  <si>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</si>
  <si>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</si>
  <si>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</si>
  <si>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</si>
  <si>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</si>
  <si>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</si>
  <si>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</si>
  <si>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</si>
  <si>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</si>
  <si>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</si>
  <si>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</si>
  <si>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</si>
  <si>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</si>
  <si>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</si>
  <si>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</si>
  <si>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</si>
  <si>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</si>
  <si>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</si>
  <si>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</si>
  <si>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</si>
  <si>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</si>
  <si>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</si>
  <si>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</si>
  <si>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</si>
  <si>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</si>
  <si>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</si>
  <si>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</si>
  <si>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</si>
  <si>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</si>
  <si>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</si>
  <si>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</si>
  <si>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</si>
  <si>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</si>
  <si>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</si>
  <si>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</si>
  <si>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</si>
  <si>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</si>
  <si>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</si>
  <si>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</si>
  <si>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</si>
  <si>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</si>
  <si>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</si>
  <si>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</si>
  <si>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</si>
  <si>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</si>
  <si>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</si>
  <si>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</si>
  <si>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</si>
  <si>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</si>
  <si>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</si>
  <si>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</si>
  <si>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</si>
  <si>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</si>
  <si>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</si>
  <si>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</si>
  <si>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</si>
  <si>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</si>
  <si>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</si>
  <si>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</si>
  <si>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</si>
  <si>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</si>
  <si>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</si>
  <si>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</si>
  <si>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</si>
  <si>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</si>
  <si>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</si>
  <si>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</si>
  <si>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</si>
  <si>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</si>
  <si>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</si>
  <si>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</si>
  <si>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</si>
  <si>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</si>
  <si>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</si>
  <si>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</si>
  <si>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</si>
  <si>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</si>
  <si>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</si>
  <si>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</si>
  <si>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</si>
  <si>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</si>
  <si>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</si>
  <si>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</si>
  <si>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</si>
  <si>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</si>
  <si>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</si>
  <si>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</si>
  <si>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</si>
  <si>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</si>
  <si>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</si>
  <si>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</si>
  <si>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</si>
  <si>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</si>
  <si>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</si>
  <si>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</si>
  <si>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</si>
  <si>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</si>
  <si>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</si>
  <si>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</si>
  <si>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</si>
  <si>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</si>
  <si>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</si>
  <si>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</si>
  <si>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</si>
  <si>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</si>
  <si>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</si>
  <si>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</si>
  <si>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</si>
  <si>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</si>
  <si>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</si>
  <si>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</si>
  <si>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</si>
  <si>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</si>
  <si>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</si>
  <si>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</si>
  <si>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</si>
  <si>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</si>
  <si>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</si>
  <si>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</si>
  <si>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</si>
  <si>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</si>
  <si>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</si>
  <si>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</si>
  <si>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</si>
  <si>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</si>
  <si>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</si>
  <si>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</si>
  <si>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</si>
  <si>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</si>
  <si>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</si>
  <si>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</si>
  <si>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</si>
  <si>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</si>
  <si>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</si>
  <si>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</si>
  <si>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</si>
  <si>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</si>
  <si>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</si>
  <si>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</si>
  <si>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</si>
  <si>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</si>
  <si>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</si>
  <si>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</si>
  <si>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</si>
  <si>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</si>
  <si>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</si>
  <si>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</si>
  <si>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</si>
  <si>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</si>
  <si>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</si>
  <si>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</si>
  <si>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</si>
  <si>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</si>
  <si>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</si>
  <si>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</si>
  <si>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</si>
  <si>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</si>
  <si>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</si>
  <si>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</si>
  <si>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</si>
  <si>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</si>
  <si>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</si>
  <si>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</si>
  <si>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</si>
  <si>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</si>
  <si>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</si>
  <si>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</si>
  <si>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</si>
  <si>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</si>
  <si>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</si>
  <si>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</si>
  <si>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</si>
  <si>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</si>
  <si>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</si>
  <si>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</si>
  <si>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</si>
  <si>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</si>
  <si>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</si>
  <si>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</si>
  <si>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 xml:space="preserve">Ledningsnet ≤ Ø 200 mm </t>
  </si>
  <si>
    <t>Brønde</t>
  </si>
  <si>
    <t>Andre bygninger (tekniske installationer, målere mv.)</t>
  </si>
  <si>
    <t>Forklaring, Mek/EL</t>
  </si>
  <si>
    <t>Forklaring, SRO</t>
  </si>
  <si>
    <t>Beluftningstanke, SRO</t>
  </si>
  <si>
    <t>Værksteder, garager</t>
  </si>
  <si>
    <t>Ø 1200 mm &lt; Ledningsnet ≤ Ø 1600 mm</t>
  </si>
  <si>
    <t>Pumpestationer i brønde (&lt; 6,25 m2), SRO</t>
  </si>
  <si>
    <t>Pumpestationer i brønde (&lt; 6,25 m2), Mek/EL</t>
  </si>
  <si>
    <t>Pumpestationer m. overbygning (&lt; 20 m2), SRO</t>
  </si>
  <si>
    <t>Indløb med riste, Konstruktioner</t>
  </si>
  <si>
    <t>Indløb med riste, Mek/EL</t>
  </si>
  <si>
    <t>Indløb med riste, SRO</t>
  </si>
  <si>
    <t>Kamera og dokumentstyring</t>
  </si>
  <si>
    <t>2014</t>
  </si>
  <si>
    <t>75</t>
  </si>
  <si>
    <t>20</t>
  </si>
  <si>
    <t>10</t>
  </si>
  <si>
    <t>5</t>
  </si>
  <si>
    <t>Tjenestemandspensioner</t>
  </si>
  <si>
    <t>Ejendomsskatter</t>
  </si>
  <si>
    <t>Selskabsskatter</t>
  </si>
  <si>
    <t>Spildevandsafgift</t>
  </si>
  <si>
    <t>SMS-tjeneste</t>
  </si>
  <si>
    <t>Skærpet rensning af spildevand (badevandskvalitet)</t>
  </si>
  <si>
    <t>Alternativ energi</t>
  </si>
  <si>
    <t>2015</t>
  </si>
  <si>
    <t>Pumpestationer i brønde (&lt; 6,25 m2), Konstruktioner</t>
  </si>
  <si>
    <t>50</t>
  </si>
  <si>
    <t>Beluftningstanke, Mek/EL</t>
  </si>
  <si>
    <t>Tryksatte minipumpestationer (husstandssystemer)</t>
  </si>
  <si>
    <t>30</t>
  </si>
  <si>
    <t>Slutafvanding, slam - højteknologisk (centrifuger), Konstruktioner</t>
  </si>
  <si>
    <t>60</t>
  </si>
  <si>
    <t>Slutafvanding, slam - højteknologisk (centrifuger), Mek/El</t>
  </si>
  <si>
    <t>Slutafvanding, slam - højteknologisk (centrifuger), SRO</t>
  </si>
  <si>
    <t>Sand- og fedtfang, Kontruktioner</t>
  </si>
  <si>
    <t>Sand- og fedtfang, Mek/EL</t>
  </si>
  <si>
    <t>Forafvanding, slam, Mek/EL</t>
  </si>
  <si>
    <t>Jordbassin Klasse B</t>
  </si>
  <si>
    <t>Pumpestationer i underjordiske bygværker (&lt;50 m2), Konstruktioner</t>
  </si>
  <si>
    <t>Pumpestationer i underjordiske bygværker (&lt;50 m2), Mek/El</t>
  </si>
  <si>
    <t>Pumpestationer i underjordiske bygværker (&lt;50 m2), SRO</t>
  </si>
  <si>
    <t>Administrationbygninger</t>
  </si>
  <si>
    <t>8</t>
  </si>
  <si>
    <t>2016</t>
  </si>
  <si>
    <t>Køretøjer, små lastvogne (&lt; 3.500 kg.)</t>
  </si>
  <si>
    <t>Beluftningstanke, Konstruktioner</t>
  </si>
  <si>
    <t>Del af tidligere godkendte tillæg vedrørende omkostninger i 2014</t>
  </si>
  <si>
    <t>Fjernelse af miljøbelastning pga. klimatilpasning</t>
  </si>
  <si>
    <t>Lemvig Vand &amp; Spildevand AS</t>
  </si>
  <si>
    <t>S062</t>
  </si>
  <si>
    <t>Tillæg for gennemførte investeringer i 2010-2014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</si>
</sst>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5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246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247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56" t="s">
        <v>58</v>
      </c>
      <c r="E8" s="256"/>
      <c r="F8" s="256"/>
      <c r="G8" s="123"/>
      <c r="H8" s="123"/>
      <c r="I8" s="123"/>
    </row>
    <row r="9" spans="1:9" x14ac:dyDescent="0.25">
      <c r="A9" s="121"/>
      <c r="B9" s="121"/>
      <c r="C9" s="121"/>
      <c r="D9" s="261" t="s">
        <v>110</v>
      </c>
      <c r="E9" s="261"/>
      <c r="F9" s="261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57" t="s">
        <v>59</v>
      </c>
      <c r="E13" s="257"/>
      <c r="F13" s="257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58" t="s">
        <v>60</v>
      </c>
      <c r="E16" s="259"/>
      <c r="F16" s="260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2" t="s">
        <v>2</v>
      </c>
      <c r="E17" s="233"/>
      <c r="F17" s="234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2" t="s">
        <v>135</v>
      </c>
      <c r="E18" s="233"/>
      <c r="F18" s="234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53" t="s">
        <v>44</v>
      </c>
      <c r="E19" s="254"/>
      <c r="F19" s="255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53" t="s">
        <v>61</v>
      </c>
      <c r="E20" s="254"/>
      <c r="F20" s="255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53" t="s">
        <v>91</v>
      </c>
      <c r="E21" s="254"/>
      <c r="F21" s="255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53" t="s">
        <v>62</v>
      </c>
      <c r="E22" s="254"/>
      <c r="F22" s="255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50" t="s">
        <v>42</v>
      </c>
      <c r="E23" s="251"/>
      <c r="F23" s="252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47" t="s">
        <v>63</v>
      </c>
      <c r="E24" s="248"/>
      <c r="F24" s="249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44" t="s">
        <v>64</v>
      </c>
      <c r="E25" s="245"/>
      <c r="F25" s="246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41" t="s">
        <v>43</v>
      </c>
      <c r="E26" s="242"/>
      <c r="F26" s="243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38" t="s">
        <v>65</v>
      </c>
      <c r="E27" s="239"/>
      <c r="F27" s="240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29" t="s">
        <v>145</v>
      </c>
      <c r="E28" s="230"/>
      <c r="F28" s="231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35" t="s">
        <v>146</v>
      </c>
      <c r="E29" s="236"/>
      <c r="F29" s="237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8:F8"/>
    <mergeCell ref="D13:F13"/>
    <mergeCell ref="D16:F16"/>
    <mergeCell ref="D17:F17"/>
    <mergeCell ref="D19:F19"/>
    <mergeCell ref="D9:F9"/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8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Lemvig Vand &amp; Spildevand AS</v>
      </c>
      <c r="B1" s="56"/>
      <c r="C1" s="56"/>
      <c r="D1" s="56"/>
      <c r="E1" s="56"/>
    </row>
    <row r="2" spans="1:5" x14ac:dyDescent="0.25">
      <c r="A2" s="222" t="str">
        <f>'1. Forside'!A2</f>
        <v>S062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5" t="s">
        <v>125</v>
      </c>
      <c r="C4" s="265"/>
      <c r="D4" s="265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13" t="s">
        <v>219</v>
      </c>
      <c r="C7" s="51">
        <v>35000</v>
      </c>
      <c r="D7" s="191" t="s">
        <v>0</v>
      </c>
      <c r="E7" s="56"/>
    </row>
    <row r="8" spans="1:5" x14ac:dyDescent="0.25">
      <c r="A8" s="56"/>
      <c r="B8" s="213" t="s">
        <v>220</v>
      </c>
      <c r="C8" s="51">
        <v>100000</v>
      </c>
      <c r="D8" s="191" t="s">
        <v>0</v>
      </c>
      <c r="E8" s="56"/>
    </row>
    <row r="9" spans="1:5" x14ac:dyDescent="0.25">
      <c r="A9" s="56"/>
      <c r="B9" s="213" t="s">
        <v>221</v>
      </c>
      <c r="C9" s="51">
        <v>250000</v>
      </c>
      <c r="D9" s="191" t="s">
        <v>0</v>
      </c>
      <c r="E9" s="56"/>
    </row>
    <row r="10" spans="1:5" x14ac:dyDescent="0.25">
      <c r="A10" s="56"/>
      <c r="B10" s="213" t="s">
        <v>245</v>
      </c>
      <c r="C10" s="51">
        <v>0</v>
      </c>
      <c r="D10" s="191" t="s">
        <v>0</v>
      </c>
      <c r="E10" s="56"/>
    </row>
    <row r="11" spans="1:5" x14ac:dyDescent="0.25">
      <c r="A11" s="56"/>
      <c r="B11" s="54" t="s">
        <v>36</v>
      </c>
      <c r="C11" s="55">
        <f>SUM(C7:C10)</f>
        <v>385000</v>
      </c>
      <c r="D11" s="192" t="s">
        <v>0</v>
      </c>
      <c r="E11" s="56"/>
    </row>
    <row r="12" spans="1:5" x14ac:dyDescent="0.25">
      <c r="A12" s="56"/>
      <c r="B12" s="56"/>
      <c r="C12" s="183"/>
      <c r="D12" s="56"/>
      <c r="E12" s="56"/>
    </row>
    <row r="13" spans="1:5" x14ac:dyDescent="0.25">
      <c r="A13" s="56"/>
      <c r="B13" s="56"/>
      <c r="C13" s="183"/>
      <c r="D13" s="56"/>
      <c r="E13" s="56"/>
    </row>
    <row r="14" spans="1:5" ht="27.2" customHeight="1" x14ac:dyDescent="0.25">
      <c r="A14" s="56"/>
      <c r="B14" s="20" t="s">
        <v>154</v>
      </c>
      <c r="C14" s="193"/>
      <c r="D14" s="190"/>
      <c r="E14" s="56"/>
    </row>
    <row r="15" spans="1:5" ht="16.7" customHeight="1" x14ac:dyDescent="0.25">
      <c r="A15" s="56"/>
      <c r="B15" s="108" t="s">
        <v>155</v>
      </c>
      <c r="C15" s="19">
        <v>107088</v>
      </c>
      <c r="D15" s="153" t="s">
        <v>0</v>
      </c>
      <c r="E15" s="56"/>
    </row>
    <row r="16" spans="1:5" ht="16.7" customHeight="1" x14ac:dyDescent="0.25">
      <c r="A16" s="56"/>
      <c r="B16" s="108" t="s">
        <v>156</v>
      </c>
      <c r="C16" s="40">
        <v>135000</v>
      </c>
      <c r="D16" s="153" t="s">
        <v>0</v>
      </c>
      <c r="E16" s="56"/>
    </row>
    <row r="17" spans="1:5" x14ac:dyDescent="0.25">
      <c r="A17" s="56"/>
      <c r="B17" s="28" t="s">
        <v>157</v>
      </c>
      <c r="C17" s="55">
        <f>C15-C16</f>
        <v>-27912</v>
      </c>
      <c r="D17" s="155" t="s">
        <v>0</v>
      </c>
      <c r="E17" s="56"/>
    </row>
    <row r="18" spans="1:5" ht="15.75" x14ac:dyDescent="0.25">
      <c r="A18" s="56"/>
      <c r="B18" s="194"/>
      <c r="C18" s="56"/>
      <c r="D18" s="56"/>
      <c r="E18" s="56"/>
    </row>
    <row r="19" spans="1:5" ht="15.75" x14ac:dyDescent="0.25">
      <c r="A19" s="56"/>
      <c r="B19" s="194"/>
      <c r="C19" s="56"/>
      <c r="D19" s="56"/>
      <c r="E19" s="56"/>
    </row>
    <row r="20" spans="1:5" ht="15.75" x14ac:dyDescent="0.25">
      <c r="A20" s="56"/>
      <c r="B20" s="194"/>
      <c r="C20" s="56"/>
      <c r="D20" s="56"/>
      <c r="E20" s="56"/>
    </row>
    <row r="21" spans="1:5" ht="15.75" hidden="1" x14ac:dyDescent="0.25">
      <c r="B21" s="195"/>
      <c r="E21" s="196"/>
    </row>
    <row r="22" spans="1:5" ht="15.75" hidden="1" x14ac:dyDescent="0.25">
      <c r="B22" s="196"/>
      <c r="C22" s="196"/>
    </row>
    <row r="23" spans="1:5" ht="15.75" hidden="1" x14ac:dyDescent="0.25">
      <c r="B23" s="196"/>
      <c r="E23" s="196"/>
    </row>
    <row r="24" spans="1:5" ht="15.75" hidden="1" x14ac:dyDescent="0.25">
      <c r="B24" s="196"/>
      <c r="D24" s="196"/>
    </row>
    <row r="25" spans="1:5" ht="15.75" hidden="1" x14ac:dyDescent="0.25">
      <c r="B25" s="196"/>
      <c r="C25" s="196"/>
    </row>
    <row r="26" spans="1:5" ht="15.75" hidden="1" x14ac:dyDescent="0.25">
      <c r="B26" s="196"/>
      <c r="C26" s="196"/>
    </row>
    <row r="27" spans="1:5" ht="15.75" hidden="1" x14ac:dyDescent="0.25">
      <c r="B27" s="196"/>
      <c r="D27" s="196"/>
    </row>
    <row r="28" spans="1:5" ht="15.75" hidden="1" x14ac:dyDescent="0.25">
      <c r="B28" s="196"/>
      <c r="D28" s="196"/>
    </row>
    <row r="29" spans="1:5" ht="15.75" hidden="1" x14ac:dyDescent="0.25">
      <c r="B29" s="196"/>
      <c r="D29" s="196"/>
    </row>
    <row r="30" spans="1:5" ht="15.75" hidden="1" x14ac:dyDescent="0.25">
      <c r="B30" s="195"/>
      <c r="C30" s="195"/>
    </row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idden="1" x14ac:dyDescent="0.25"/>
    <row r="54" spans="2:2" hidden="1" x14ac:dyDescent="0.25"/>
    <row r="55" spans="2:2" hidden="1" x14ac:dyDescent="0.25"/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6"/>
    </row>
    <row r="63" spans="2:2" ht="15.75" hidden="1" x14ac:dyDescent="0.25">
      <c r="B63" s="196"/>
    </row>
    <row r="64" spans="2:2" ht="15.75" hidden="1" x14ac:dyDescent="0.25">
      <c r="B64" s="196"/>
    </row>
    <row r="65" spans="1:5" ht="15.75" hidden="1" x14ac:dyDescent="0.25">
      <c r="B65" s="195"/>
    </row>
    <row r="66" spans="1:5" hidden="1" x14ac:dyDescent="0.25"/>
    <row r="67" spans="1:5" hidden="1" x14ac:dyDescent="0.25"/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>
      <c r="A72" s="186"/>
      <c r="B72" s="186"/>
      <c r="C72" s="186"/>
      <c r="D72" s="186"/>
      <c r="E72" s="186"/>
    </row>
    <row r="73" spans="1:5" hidden="1" x14ac:dyDescent="0.25">
      <c r="A73" s="186"/>
      <c r="B73" s="186"/>
      <c r="C73" s="186"/>
      <c r="D73" s="186"/>
      <c r="E73" s="186"/>
    </row>
    <row r="74" spans="1:5" hidden="1" x14ac:dyDescent="0.25">
      <c r="A74" s="186"/>
      <c r="B74" s="186"/>
      <c r="C74" s="186"/>
      <c r="D74" s="186"/>
      <c r="E74" s="186"/>
    </row>
    <row r="75" spans="1:5" hidden="1" x14ac:dyDescent="0.25"/>
    <row r="76" spans="1:5" hidden="1" x14ac:dyDescent="0.25"/>
    <row r="77" spans="1:5" hidden="1" x14ac:dyDescent="0.25"/>
    <row r="78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Lemvig Vand &amp; Spildevand AS</v>
      </c>
      <c r="B1" s="26"/>
      <c r="C1" s="26"/>
      <c r="D1" s="26"/>
      <c r="E1" s="26"/>
    </row>
    <row r="2" spans="1:5" x14ac:dyDescent="0.25">
      <c r="A2" s="223" t="str">
        <f>'1. Forside'!A2</f>
        <v>S062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5" t="s">
        <v>124</v>
      </c>
      <c r="C4" s="265"/>
      <c r="D4" s="265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2" t="s">
        <v>158</v>
      </c>
      <c r="C7" s="273"/>
      <c r="D7" s="274"/>
      <c r="E7" s="26"/>
    </row>
    <row r="8" spans="1:5" x14ac:dyDescent="0.25">
      <c r="A8" s="26"/>
      <c r="B8" s="213"/>
      <c r="C8" s="51">
        <v>0</v>
      </c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0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2" t="s">
        <v>159</v>
      </c>
      <c r="C12" s="273"/>
      <c r="D12" s="274"/>
      <c r="E12" s="26"/>
    </row>
    <row r="13" spans="1:5" ht="15.75" customHeight="1" x14ac:dyDescent="0.25">
      <c r="A13" s="26"/>
      <c r="B13" s="108" t="s">
        <v>160</v>
      </c>
      <c r="C13" s="19">
        <v>0</v>
      </c>
      <c r="D13" s="153" t="s">
        <v>0</v>
      </c>
      <c r="E13" s="26"/>
    </row>
    <row r="14" spans="1:5" x14ac:dyDescent="0.25">
      <c r="A14" s="26"/>
      <c r="B14" s="108" t="s">
        <v>161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162</v>
      </c>
      <c r="C15" s="55">
        <f>C13-C14</f>
        <v>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Lemvig Vand &amp; Spildevand AS</v>
      </c>
      <c r="B1" s="26"/>
      <c r="C1" s="26"/>
      <c r="D1" s="26"/>
      <c r="E1" s="26"/>
    </row>
    <row r="2" spans="1:5" x14ac:dyDescent="0.25">
      <c r="A2" s="223" t="str">
        <f>'1. Forside'!A2</f>
        <v>S062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2" t="s">
        <v>123</v>
      </c>
      <c r="C4" s="262"/>
      <c r="D4" s="262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4533600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6000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4527600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3735880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3350000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385880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Lemvig Vand &amp; Spildevand AS</v>
      </c>
      <c r="B1" s="26"/>
      <c r="C1" s="26"/>
      <c r="D1" s="26"/>
      <c r="E1" s="26"/>
    </row>
    <row r="2" spans="1:5" x14ac:dyDescent="0.25">
      <c r="A2" s="223" t="str">
        <f>'1. Forside'!A2</f>
        <v>S062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5" t="s">
        <v>122</v>
      </c>
      <c r="C4" s="265"/>
      <c r="D4" s="265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9646508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4393437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5253071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5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f>IF(C7=0,0,C9/C10)</f>
        <v>1050614.2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Lemvig Vand &amp;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S062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121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85428988.410132572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28230698.968472034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1560142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-319213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1986333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31457960.968472034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6017958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6017958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0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-1914591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0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-3918117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0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0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-5832708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31643210.968472034</v>
      </c>
      <c r="D27" s="79" t="s">
        <v>0</v>
      </c>
      <c r="E27" s="10">
        <f>IF(C27&lt;0,0,-C27)</f>
        <v>-31643210.968472034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5379310.8213033825</v>
      </c>
      <c r="D29" s="79" t="s">
        <v>0</v>
      </c>
      <c r="E29" s="10">
        <f>-C29</f>
        <v>-5379310.8213033825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>
        <v>0</v>
      </c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41493335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41493335</v>
      </c>
      <c r="D36" s="79" t="s">
        <v>0</v>
      </c>
      <c r="E36" s="10">
        <f>-C36</f>
        <v>-41493335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6913131.6203571558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Lemvig Vand &amp; Spildevand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S062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2" t="s">
        <v>171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0</v>
      </c>
      <c r="D7" s="224" t="s">
        <v>0</v>
      </c>
      <c r="E7" s="225">
        <v>7370534.5</v>
      </c>
      <c r="F7" s="224" t="s">
        <v>0</v>
      </c>
      <c r="G7" s="225">
        <v>5379310.8213033825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0</v>
      </c>
      <c r="F8" s="224" t="s">
        <v>0</v>
      </c>
      <c r="G8" s="226">
        <v>0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7370534.5</v>
      </c>
      <c r="F9" s="224" t="s">
        <v>0</v>
      </c>
      <c r="G9" s="226">
        <v>5379310.8213033825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0</v>
      </c>
      <c r="D11" s="228" t="s">
        <v>0</v>
      </c>
      <c r="E11" s="55">
        <f>C11+E7-E8-E9</f>
        <v>0</v>
      </c>
      <c r="F11" s="228" t="s">
        <v>0</v>
      </c>
      <c r="G11" s="55">
        <f>E11+G7-G8-G9</f>
        <v>0</v>
      </c>
      <c r="H11" s="228" t="s">
        <v>0</v>
      </c>
      <c r="I11" s="55">
        <f>G11+I7-I8-I9</f>
        <v>0</v>
      </c>
      <c r="J11" s="228" t="s">
        <v>0</v>
      </c>
      <c r="K11" s="55">
        <f>K7-K8-K9+K10+I11</f>
        <v>0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Lemvig Vand &amp;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S062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109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22569636.437634692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-85764.618463011822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-445186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22038685.819171678</v>
      </c>
      <c r="D13" s="79" t="s">
        <v>0</v>
      </c>
      <c r="E13" s="6">
        <f>C13</f>
        <v>22038685.819171678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28007366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248</v>
      </c>
      <c r="C16" s="14">
        <f>'6. Gennemførte investeringer'!F34</f>
        <v>4079569.4033333329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-217570.90000000037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investeringer'!F77</f>
        <v>2152500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34021864.50333333</v>
      </c>
      <c r="D19" s="79" t="s">
        <v>0</v>
      </c>
      <c r="E19" s="8">
        <f>C19</f>
        <v>34021864.50333333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omkostninger'!C12</f>
        <v>1027359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189</v>
      </c>
      <c r="C22" s="14">
        <f>'9. 1-1 omkostninger'!C18</f>
        <v>85475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omkostninger'!C24</f>
        <v>143333.96999999997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servicemål'!C11</f>
        <v>385000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servicemål'!C17</f>
        <v>-27912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190</v>
      </c>
      <c r="C26" s="14">
        <f>'11. Klimatilpasning'!C9</f>
        <v>0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191</v>
      </c>
      <c r="C27" s="14">
        <f>'11. Klimatilpasning'!C15</f>
        <v>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192</v>
      </c>
      <c r="C28" s="14">
        <f>'12. Nettofinansielle poster'!C9</f>
        <v>4527600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385880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6526735.9699999997</v>
      </c>
      <c r="D30" s="79" t="s">
        <v>0</v>
      </c>
      <c r="E30" s="6">
        <f>C30</f>
        <v>6526735.9699999997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1050614.2</v>
      </c>
      <c r="D32" s="79" t="s">
        <v>0</v>
      </c>
      <c r="E32" s="10">
        <f>C32</f>
        <v>1050614.2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194</v>
      </c>
      <c r="C34" s="9">
        <f>'14. Kontrol med indtægtsrammen'!E37</f>
        <v>6913131.6203571558</v>
      </c>
      <c r="D34" s="79" t="s">
        <v>0</v>
      </c>
      <c r="E34" s="12">
        <f>C34</f>
        <v>6913131.6203571558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70551032.11286217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1246929.5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56.579808331475171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t="12.95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t="12.95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topLeftCell="A4" zoomScaleNormal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Lemvig Vand &amp; Spildevand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S062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2" t="s">
        <v>131</v>
      </c>
      <c r="C4" s="262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22909949.458038691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0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C7+C8</f>
        <v>22909949.458038691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925796.04479999992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585192.02439599996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-340604.02040399995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22569345.437634692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244</v>
      </c>
      <c r="C25" s="19">
        <v>755989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184</v>
      </c>
      <c r="C26" s="19">
        <v>756280</v>
      </c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291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185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22569636.437634692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186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-85764.618463011822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Lemvig Vand &amp;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S062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130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17642684.80329904</v>
      </c>
      <c r="D7" s="153" t="s">
        <v>0</v>
      </c>
      <c r="E7" s="26"/>
    </row>
    <row r="8" spans="1:5" ht="14.1" customHeight="1" x14ac:dyDescent="0.25">
      <c r="A8" s="26"/>
      <c r="B8" s="22" t="s">
        <v>187</v>
      </c>
      <c r="C8" s="40">
        <f>'3. Driftsomkostninger'!C31+'3. Driftsomkostninger'!C33</f>
        <v>22483871.819171678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22569636.437634692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188</v>
      </c>
      <c r="C19" s="218">
        <v>1780744.3149293771</v>
      </c>
      <c r="D19" s="153" t="s">
        <v>0</v>
      </c>
      <c r="E19" s="26"/>
    </row>
    <row r="20" spans="1:5" ht="14.1" customHeight="1" x14ac:dyDescent="0.25">
      <c r="A20" s="26"/>
      <c r="B20" s="28" t="s">
        <v>193</v>
      </c>
      <c r="C20" s="27">
        <v>445186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Lemvig Vand &amp;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S062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129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1277831443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28007366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28007366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32"/>
  <sheetViews>
    <sheetView view="pageLayout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Lemvig Vand &amp; Spildevand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S062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3" t="s">
        <v>133</v>
      </c>
      <c r="C4" s="263"/>
      <c r="D4" s="263"/>
      <c r="E4" s="263"/>
      <c r="F4" s="263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4" t="s">
        <v>52</v>
      </c>
      <c r="G7" s="264"/>
      <c r="H7" s="26"/>
    </row>
    <row r="8" spans="1:8" s="150" customFormat="1" x14ac:dyDescent="0.25">
      <c r="A8" s="26"/>
      <c r="B8" s="29" t="s">
        <v>195</v>
      </c>
      <c r="C8" s="30" t="s">
        <v>210</v>
      </c>
      <c r="D8" s="31" t="s">
        <v>211</v>
      </c>
      <c r="E8" s="32">
        <v>430420</v>
      </c>
      <c r="F8" s="34">
        <f t="shared" ref="F8" si="0">E8/D8</f>
        <v>5738.9333333333334</v>
      </c>
      <c r="G8" s="35" t="s">
        <v>0</v>
      </c>
      <c r="H8" s="26"/>
    </row>
    <row r="9" spans="1:8" s="150" customFormat="1" x14ac:dyDescent="0.25">
      <c r="A9" s="26"/>
      <c r="B9" s="29" t="s">
        <v>195</v>
      </c>
      <c r="C9" s="30" t="s">
        <v>210</v>
      </c>
      <c r="D9" s="31" t="s">
        <v>211</v>
      </c>
      <c r="E9" s="32">
        <v>559753</v>
      </c>
      <c r="F9" s="34">
        <f t="shared" ref="F9:F31" si="1">E9/D9</f>
        <v>7463.373333333333</v>
      </c>
      <c r="G9" s="35" t="s">
        <v>0</v>
      </c>
      <c r="H9" s="26"/>
    </row>
    <row r="10" spans="1:8" s="150" customFormat="1" x14ac:dyDescent="0.25">
      <c r="A10" s="26"/>
      <c r="B10" s="29" t="s">
        <v>196</v>
      </c>
      <c r="C10" s="30" t="s">
        <v>210</v>
      </c>
      <c r="D10" s="31" t="s">
        <v>211</v>
      </c>
      <c r="E10" s="32">
        <v>624563</v>
      </c>
      <c r="F10" s="34">
        <f t="shared" si="1"/>
        <v>8327.5066666666662</v>
      </c>
      <c r="G10" s="35" t="s">
        <v>0</v>
      </c>
      <c r="H10" s="26"/>
    </row>
    <row r="11" spans="1:8" s="150" customFormat="1" x14ac:dyDescent="0.25">
      <c r="A11" s="26"/>
      <c r="B11" s="29" t="s">
        <v>195</v>
      </c>
      <c r="C11" s="30" t="s">
        <v>210</v>
      </c>
      <c r="D11" s="31" t="s">
        <v>211</v>
      </c>
      <c r="E11" s="32">
        <v>288554</v>
      </c>
      <c r="F11" s="34">
        <f t="shared" si="1"/>
        <v>3847.3866666666668</v>
      </c>
      <c r="G11" s="35" t="s">
        <v>0</v>
      </c>
      <c r="H11" s="26"/>
    </row>
    <row r="12" spans="1:8" s="150" customFormat="1" x14ac:dyDescent="0.25">
      <c r="A12" s="26"/>
      <c r="B12" s="29" t="s">
        <v>195</v>
      </c>
      <c r="C12" s="30" t="s">
        <v>210</v>
      </c>
      <c r="D12" s="31" t="s">
        <v>211</v>
      </c>
      <c r="E12" s="32">
        <v>120735</v>
      </c>
      <c r="F12" s="34">
        <f t="shared" si="1"/>
        <v>1609.8</v>
      </c>
      <c r="G12" s="35" t="s">
        <v>0</v>
      </c>
      <c r="H12" s="26"/>
    </row>
    <row r="13" spans="1:8" s="150" customFormat="1" x14ac:dyDescent="0.25">
      <c r="A13" s="26"/>
      <c r="B13" s="29" t="s">
        <v>195</v>
      </c>
      <c r="C13" s="30" t="s">
        <v>210</v>
      </c>
      <c r="D13" s="31" t="s">
        <v>211</v>
      </c>
      <c r="E13" s="32">
        <v>7353707</v>
      </c>
      <c r="F13" s="34">
        <f t="shared" si="1"/>
        <v>98049.426666666666</v>
      </c>
      <c r="G13" s="35" t="s">
        <v>0</v>
      </c>
      <c r="H13" s="26"/>
    </row>
    <row r="14" spans="1:8" s="150" customFormat="1" x14ac:dyDescent="0.25">
      <c r="A14" s="26"/>
      <c r="B14" s="29" t="s">
        <v>197</v>
      </c>
      <c r="C14" s="30" t="s">
        <v>210</v>
      </c>
      <c r="D14" s="31" t="s">
        <v>211</v>
      </c>
      <c r="E14" s="32">
        <v>313759</v>
      </c>
      <c r="F14" s="34">
        <f t="shared" si="1"/>
        <v>4183.4533333333329</v>
      </c>
      <c r="G14" s="35" t="s">
        <v>0</v>
      </c>
      <c r="H14" s="26"/>
    </row>
    <row r="15" spans="1:8" s="150" customFormat="1" x14ac:dyDescent="0.25">
      <c r="A15" s="26"/>
      <c r="B15" s="29" t="s">
        <v>198</v>
      </c>
      <c r="C15" s="30" t="s">
        <v>210</v>
      </c>
      <c r="D15" s="31" t="s">
        <v>212</v>
      </c>
      <c r="E15" s="32">
        <v>1200996</v>
      </c>
      <c r="F15" s="34">
        <f t="shared" si="1"/>
        <v>60049.8</v>
      </c>
      <c r="G15" s="35" t="s">
        <v>0</v>
      </c>
      <c r="H15" s="26"/>
    </row>
    <row r="16" spans="1:8" s="150" customFormat="1" x14ac:dyDescent="0.25">
      <c r="A16" s="26"/>
      <c r="B16" s="29" t="s">
        <v>199</v>
      </c>
      <c r="C16" s="30" t="s">
        <v>210</v>
      </c>
      <c r="D16" s="31" t="s">
        <v>213</v>
      </c>
      <c r="E16" s="32">
        <v>135000</v>
      </c>
      <c r="F16" s="34">
        <f t="shared" si="1"/>
        <v>13500</v>
      </c>
      <c r="G16" s="35" t="s">
        <v>0</v>
      </c>
      <c r="H16" s="26"/>
    </row>
    <row r="17" spans="1:8" s="150" customFormat="1" x14ac:dyDescent="0.25">
      <c r="A17" s="26"/>
      <c r="B17" s="29" t="s">
        <v>209</v>
      </c>
      <c r="C17" s="30" t="s">
        <v>210</v>
      </c>
      <c r="D17" s="31" t="s">
        <v>214</v>
      </c>
      <c r="E17" s="32">
        <v>270000</v>
      </c>
      <c r="F17" s="34">
        <f t="shared" si="1"/>
        <v>54000</v>
      </c>
      <c r="G17" s="35" t="s">
        <v>0</v>
      </c>
      <c r="H17" s="26"/>
    </row>
    <row r="18" spans="1:8" s="150" customFormat="1" x14ac:dyDescent="0.25">
      <c r="A18" s="26"/>
      <c r="B18" s="29" t="s">
        <v>200</v>
      </c>
      <c r="C18" s="30" t="s">
        <v>210</v>
      </c>
      <c r="D18" s="31" t="s">
        <v>213</v>
      </c>
      <c r="E18" s="32">
        <v>944145</v>
      </c>
      <c r="F18" s="34">
        <f t="shared" si="1"/>
        <v>94414.5</v>
      </c>
      <c r="G18" s="35" t="s">
        <v>0</v>
      </c>
      <c r="H18" s="26"/>
    </row>
    <row r="19" spans="1:8" s="150" customFormat="1" x14ac:dyDescent="0.25">
      <c r="A19" s="26"/>
      <c r="B19" s="29" t="s">
        <v>201</v>
      </c>
      <c r="C19" s="30" t="s">
        <v>210</v>
      </c>
      <c r="D19" s="31" t="s">
        <v>211</v>
      </c>
      <c r="E19" s="32">
        <v>51977</v>
      </c>
      <c r="F19" s="34">
        <f t="shared" si="1"/>
        <v>693.02666666666664</v>
      </c>
      <c r="G19" s="35" t="s">
        <v>0</v>
      </c>
      <c r="H19" s="26"/>
    </row>
    <row r="20" spans="1:8" s="150" customFormat="1" x14ac:dyDescent="0.25">
      <c r="A20" s="26"/>
      <c r="B20" s="29" t="s">
        <v>202</v>
      </c>
      <c r="C20" s="30" t="s">
        <v>210</v>
      </c>
      <c r="D20" s="31" t="s">
        <v>211</v>
      </c>
      <c r="E20" s="32">
        <v>393890</v>
      </c>
      <c r="F20" s="34">
        <f t="shared" si="1"/>
        <v>5251.8666666666668</v>
      </c>
      <c r="G20" s="35" t="s">
        <v>0</v>
      </c>
      <c r="H20" s="26"/>
    </row>
    <row r="21" spans="1:8" s="150" customFormat="1" x14ac:dyDescent="0.25">
      <c r="A21" s="26"/>
      <c r="B21" s="29" t="s">
        <v>203</v>
      </c>
      <c r="C21" s="30" t="s">
        <v>210</v>
      </c>
      <c r="D21" s="31" t="s">
        <v>213</v>
      </c>
      <c r="E21" s="32">
        <v>186376</v>
      </c>
      <c r="F21" s="34">
        <f t="shared" si="1"/>
        <v>18637.599999999999</v>
      </c>
      <c r="G21" s="35" t="s">
        <v>0</v>
      </c>
      <c r="H21" s="26"/>
    </row>
    <row r="22" spans="1:8" s="150" customFormat="1" x14ac:dyDescent="0.25">
      <c r="A22" s="26"/>
      <c r="B22" s="29" t="s">
        <v>204</v>
      </c>
      <c r="C22" s="30" t="s">
        <v>210</v>
      </c>
      <c r="D22" s="31" t="s">
        <v>212</v>
      </c>
      <c r="E22" s="32">
        <v>3064413</v>
      </c>
      <c r="F22" s="34">
        <f t="shared" si="1"/>
        <v>153220.65</v>
      </c>
      <c r="G22" s="35" t="s">
        <v>0</v>
      </c>
      <c r="H22" s="26"/>
    </row>
    <row r="23" spans="1:8" s="150" customFormat="1" x14ac:dyDescent="0.25">
      <c r="A23" s="26"/>
      <c r="B23" s="29" t="s">
        <v>195</v>
      </c>
      <c r="C23" s="30" t="s">
        <v>210</v>
      </c>
      <c r="D23" s="31" t="s">
        <v>211</v>
      </c>
      <c r="E23" s="32">
        <v>13698571</v>
      </c>
      <c r="F23" s="34">
        <f t="shared" si="1"/>
        <v>182647.61333333334</v>
      </c>
      <c r="G23" s="35" t="s">
        <v>0</v>
      </c>
      <c r="H23" s="26"/>
    </row>
    <row r="24" spans="1:8" s="150" customFormat="1" x14ac:dyDescent="0.25">
      <c r="A24" s="26"/>
      <c r="B24" s="29" t="s">
        <v>204</v>
      </c>
      <c r="C24" s="30" t="s">
        <v>210</v>
      </c>
      <c r="D24" s="31" t="s">
        <v>212</v>
      </c>
      <c r="E24" s="32">
        <v>523177</v>
      </c>
      <c r="F24" s="34">
        <f t="shared" si="1"/>
        <v>26158.85</v>
      </c>
      <c r="G24" s="35" t="s">
        <v>0</v>
      </c>
      <c r="H24" s="26"/>
    </row>
    <row r="25" spans="1:8" s="150" customFormat="1" x14ac:dyDescent="0.25">
      <c r="A25" s="26"/>
      <c r="B25" s="29" t="s">
        <v>195</v>
      </c>
      <c r="C25" s="30" t="s">
        <v>210</v>
      </c>
      <c r="D25" s="31" t="s">
        <v>211</v>
      </c>
      <c r="E25" s="32">
        <v>2951057</v>
      </c>
      <c r="F25" s="34">
        <f t="shared" si="1"/>
        <v>39347.426666666666</v>
      </c>
      <c r="G25" s="35" t="s">
        <v>0</v>
      </c>
      <c r="H25" s="26"/>
    </row>
    <row r="26" spans="1:8" s="150" customFormat="1" x14ac:dyDescent="0.25">
      <c r="A26" s="26"/>
      <c r="B26" s="29" t="s">
        <v>205</v>
      </c>
      <c r="C26" s="30" t="s">
        <v>210</v>
      </c>
      <c r="D26" s="31" t="s">
        <v>213</v>
      </c>
      <c r="E26" s="32">
        <v>65544</v>
      </c>
      <c r="F26" s="34">
        <f t="shared" si="1"/>
        <v>6554.4</v>
      </c>
      <c r="G26" s="35" t="s">
        <v>0</v>
      </c>
      <c r="H26" s="26"/>
    </row>
    <row r="27" spans="1:8" s="150" customFormat="1" x14ac:dyDescent="0.25">
      <c r="A27" s="26"/>
      <c r="B27" s="29" t="s">
        <v>206</v>
      </c>
      <c r="C27" s="30" t="s">
        <v>210</v>
      </c>
      <c r="D27" s="31" t="s">
        <v>211</v>
      </c>
      <c r="E27" s="32">
        <v>143219</v>
      </c>
      <c r="F27" s="34">
        <f t="shared" si="1"/>
        <v>1909.5866666666666</v>
      </c>
      <c r="G27" s="35" t="s">
        <v>0</v>
      </c>
      <c r="H27" s="26"/>
    </row>
    <row r="28" spans="1:8" s="150" customFormat="1" x14ac:dyDescent="0.25">
      <c r="A28" s="26"/>
      <c r="B28" s="29" t="s">
        <v>207</v>
      </c>
      <c r="C28" s="30" t="s">
        <v>210</v>
      </c>
      <c r="D28" s="31" t="s">
        <v>212</v>
      </c>
      <c r="E28" s="32">
        <v>475025</v>
      </c>
      <c r="F28" s="34">
        <f t="shared" si="1"/>
        <v>23751.25</v>
      </c>
      <c r="G28" s="35" t="s">
        <v>0</v>
      </c>
      <c r="H28" s="26"/>
    </row>
    <row r="29" spans="1:8" s="150" customFormat="1" x14ac:dyDescent="0.25">
      <c r="A29" s="26"/>
      <c r="B29" s="29" t="s">
        <v>208</v>
      </c>
      <c r="C29" s="30" t="s">
        <v>210</v>
      </c>
      <c r="D29" s="31" t="s">
        <v>213</v>
      </c>
      <c r="E29" s="32">
        <v>53857</v>
      </c>
      <c r="F29" s="34">
        <f t="shared" si="1"/>
        <v>5385.7</v>
      </c>
      <c r="G29" s="35" t="s">
        <v>0</v>
      </c>
      <c r="H29" s="26"/>
    </row>
    <row r="30" spans="1:8" s="150" customFormat="1" x14ac:dyDescent="0.25">
      <c r="A30" s="26"/>
      <c r="B30" s="29" t="s">
        <v>198</v>
      </c>
      <c r="C30" s="30" t="s">
        <v>210</v>
      </c>
      <c r="D30" s="31" t="s">
        <v>212</v>
      </c>
      <c r="E30" s="32">
        <v>369028</v>
      </c>
      <c r="F30" s="34">
        <f t="shared" si="1"/>
        <v>18451.400000000001</v>
      </c>
      <c r="G30" s="35" t="s">
        <v>0</v>
      </c>
      <c r="H30" s="26"/>
    </row>
    <row r="31" spans="1:8" s="150" customFormat="1" x14ac:dyDescent="0.25">
      <c r="A31" s="26"/>
      <c r="B31" s="29" t="s">
        <v>204</v>
      </c>
      <c r="C31" s="30" t="s">
        <v>210</v>
      </c>
      <c r="D31" s="31" t="s">
        <v>212</v>
      </c>
      <c r="E31" s="32">
        <v>1742090</v>
      </c>
      <c r="F31" s="34">
        <f t="shared" si="1"/>
        <v>87104.5</v>
      </c>
      <c r="G31" s="35" t="s">
        <v>0</v>
      </c>
      <c r="H31" s="26"/>
    </row>
    <row r="32" spans="1:8" s="150" customFormat="1" x14ac:dyDescent="0.25">
      <c r="A32" s="26"/>
      <c r="B32" s="23" t="s">
        <v>72</v>
      </c>
      <c r="C32" s="160"/>
      <c r="D32" s="160"/>
      <c r="E32" s="160"/>
      <c r="F32" s="36">
        <f>SUM(F8:F31)</f>
        <v>920298.04999999981</v>
      </c>
      <c r="G32" s="37" t="s">
        <v>0</v>
      </c>
      <c r="H32" s="26"/>
    </row>
    <row r="33" spans="1:8" s="150" customFormat="1" x14ac:dyDescent="0.25">
      <c r="A33" s="26"/>
      <c r="B33" s="107" t="s">
        <v>139</v>
      </c>
      <c r="C33" s="161"/>
      <c r="D33" s="161"/>
      <c r="E33" s="161"/>
      <c r="F33" s="66">
        <v>3159271.353333333</v>
      </c>
      <c r="G33" s="37" t="s">
        <v>0</v>
      </c>
      <c r="H33" s="26"/>
    </row>
    <row r="34" spans="1:8" s="150" customFormat="1" x14ac:dyDescent="0.25">
      <c r="A34" s="26"/>
      <c r="B34" s="39" t="s">
        <v>69</v>
      </c>
      <c r="C34" s="162"/>
      <c r="D34" s="162"/>
      <c r="E34" s="163"/>
      <c r="F34" s="38">
        <f>F32+F33</f>
        <v>4079569.4033333329</v>
      </c>
      <c r="G34" s="38" t="s">
        <v>0</v>
      </c>
      <c r="H34" s="26"/>
    </row>
    <row r="35" spans="1:8" s="150" customFormat="1" x14ac:dyDescent="0.25">
      <c r="A35" s="26"/>
      <c r="B35" s="26"/>
      <c r="C35" s="26"/>
      <c r="D35" s="26"/>
      <c r="E35" s="26"/>
      <c r="F35" s="26"/>
      <c r="G35" s="26"/>
      <c r="H35" s="26"/>
    </row>
    <row r="36" spans="1:8" s="150" customFormat="1" x14ac:dyDescent="0.25">
      <c r="A36" s="26"/>
      <c r="B36" s="26"/>
      <c r="C36" s="26"/>
      <c r="D36" s="26"/>
      <c r="E36" s="26"/>
      <c r="F36" s="26"/>
      <c r="G36" s="26"/>
      <c r="H36" s="26"/>
    </row>
    <row r="37" spans="1:8" s="150" customFormat="1" x14ac:dyDescent="0.25">
      <c r="A37" s="26"/>
      <c r="B37" s="26"/>
      <c r="C37" s="26"/>
      <c r="D37" s="26"/>
      <c r="E37" s="26"/>
      <c r="F37" s="26"/>
      <c r="G37" s="26"/>
      <c r="H37" s="26"/>
    </row>
    <row r="38" spans="1:8" s="150" customFormat="1" hidden="1" x14ac:dyDescent="0.25"/>
    <row r="39" spans="1:8" s="150" customFormat="1" hidden="1" x14ac:dyDescent="0.25"/>
    <row r="40" spans="1:8" s="150" customFormat="1" hidden="1" x14ac:dyDescent="0.25"/>
    <row r="41" spans="1:8" s="150" customFormat="1" ht="14.45" hidden="1" customHeight="1" x14ac:dyDescent="0.25"/>
    <row r="42" spans="1:8" s="150" customFormat="1" ht="14.45" hidden="1" customHeight="1" x14ac:dyDescent="0.25"/>
    <row r="43" spans="1:8" s="150" customFormat="1" ht="15" hidden="1" customHeight="1" x14ac:dyDescent="0.25"/>
    <row r="44" spans="1:8" s="150" customFormat="1" ht="15" hidden="1" customHeight="1" x14ac:dyDescent="0.25"/>
    <row r="45" spans="1:8" s="150" customFormat="1" ht="15" hidden="1" customHeight="1" x14ac:dyDescent="0.25"/>
    <row r="46" spans="1:8" s="150" customFormat="1" ht="15" hidden="1" customHeight="1" x14ac:dyDescent="0.25"/>
    <row r="47" spans="1:8" s="150" customFormat="1" ht="15" hidden="1" customHeight="1" x14ac:dyDescent="0.25"/>
    <row r="48" spans="1:8" s="150" customFormat="1" hidden="1" x14ac:dyDescent="0.25"/>
    <row r="49" s="150" customFormat="1" hidden="1" x14ac:dyDescent="0.25"/>
    <row r="50" s="150" customFormat="1" hidden="1" x14ac:dyDescent="0.25"/>
    <row r="51" s="150" customFormat="1" hidden="1" x14ac:dyDescent="0.25"/>
    <row r="52" s="150" customFormat="1" hidden="1" x14ac:dyDescent="0.25"/>
    <row r="53" s="150" customFormat="1" hidden="1" x14ac:dyDescent="0.25"/>
    <row r="54" s="150" customFormat="1" hidden="1" x14ac:dyDescent="0.25"/>
    <row r="55" s="150" customFormat="1" hidden="1" x14ac:dyDescent="0.25"/>
    <row r="56" s="150" customFormat="1" hidden="1" x14ac:dyDescent="0.25"/>
    <row r="57" s="150" customFormat="1" hidden="1" x14ac:dyDescent="0.25"/>
    <row r="58" s="150" customFormat="1" hidden="1" x14ac:dyDescent="0.25"/>
    <row r="59" s="150" customFormat="1" hidden="1" x14ac:dyDescent="0.25"/>
    <row r="60" s="150" customFormat="1" hidden="1" x14ac:dyDescent="0.25"/>
    <row r="61" s="150" customFormat="1" hidden="1" x14ac:dyDescent="0.25"/>
    <row r="62" s="150" customFormat="1" hidden="1" x14ac:dyDescent="0.25"/>
    <row r="63" s="150" customFormat="1" hidden="1" x14ac:dyDescent="0.25"/>
    <row r="64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s="150" customFormat="1" hidden="1" x14ac:dyDescent="0.25"/>
    <row r="104" s="150" customFormat="1" hidden="1" x14ac:dyDescent="0.25"/>
    <row r="105" s="150" customFormat="1" hidden="1" x14ac:dyDescent="0.25"/>
    <row r="106" s="150" customFormat="1" hidden="1" x14ac:dyDescent="0.25"/>
    <row r="107" s="150" customFormat="1" hidden="1" x14ac:dyDescent="0.25"/>
    <row r="108" s="150" customFormat="1" hidden="1" x14ac:dyDescent="0.25"/>
    <row r="109" s="150" customFormat="1" hidden="1" x14ac:dyDescent="0.25"/>
    <row r="110" s="150" customFormat="1" hidden="1" x14ac:dyDescent="0.25"/>
    <row r="111" s="150" customFormat="1" hidden="1" x14ac:dyDescent="0.25"/>
    <row r="112" s="150" customFormat="1" hidden="1" x14ac:dyDescent="0.25"/>
    <row r="113" s="150" customFormat="1" hidden="1" x14ac:dyDescent="0.25"/>
    <row r="114" s="150" customFormat="1" hidden="1" x14ac:dyDescent="0.25"/>
    <row r="115" s="150" customFormat="1" hidden="1" x14ac:dyDescent="0.25"/>
    <row r="116" s="150" customFormat="1" hidden="1" x14ac:dyDescent="0.25"/>
    <row r="117" s="150" customFormat="1" hidden="1" x14ac:dyDescent="0.25"/>
    <row r="118" s="150" customFormat="1" hidden="1" x14ac:dyDescent="0.25"/>
    <row r="119" s="150" customFormat="1" hidden="1" x14ac:dyDescent="0.25"/>
    <row r="120" s="150" customFormat="1" hidden="1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Lemvig Vand &amp; Spildevand AS</v>
      </c>
      <c r="B1" s="164"/>
      <c r="C1" s="164"/>
      <c r="D1" s="164"/>
      <c r="E1" s="164"/>
    </row>
    <row r="2" spans="1:5" x14ac:dyDescent="0.25">
      <c r="A2" s="1" t="str">
        <f>'1. Forside'!A2</f>
        <v>S062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2" t="s">
        <v>128</v>
      </c>
      <c r="C4" s="262"/>
      <c r="D4" s="262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943834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1114333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investeringer'!F32</f>
        <v>920298.04999999981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-217570.90000000037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91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Lemvig Vand &amp; Spildevand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S062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2" t="s">
        <v>127</v>
      </c>
      <c r="C4" s="262"/>
      <c r="D4" s="262"/>
      <c r="E4" s="262"/>
      <c r="F4" s="262"/>
      <c r="G4" s="262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4" t="s">
        <v>56</v>
      </c>
      <c r="G7" s="264"/>
      <c r="H7" s="26"/>
    </row>
    <row r="8" spans="1:8" s="150" customFormat="1" x14ac:dyDescent="0.25">
      <c r="A8" s="26"/>
      <c r="B8" s="29" t="s">
        <v>195</v>
      </c>
      <c r="C8" s="30" t="s">
        <v>222</v>
      </c>
      <c r="D8" s="31" t="s">
        <v>211</v>
      </c>
      <c r="E8" s="32">
        <v>9900000</v>
      </c>
      <c r="F8" s="45">
        <f>E8/D8</f>
        <v>132000</v>
      </c>
      <c r="G8" s="35" t="s">
        <v>0</v>
      </c>
      <c r="H8" s="26"/>
    </row>
    <row r="9" spans="1:8" s="150" customFormat="1" x14ac:dyDescent="0.25">
      <c r="A9" s="26"/>
      <c r="B9" s="29" t="s">
        <v>223</v>
      </c>
      <c r="C9" s="30" t="s">
        <v>222</v>
      </c>
      <c r="D9" s="31" t="s">
        <v>224</v>
      </c>
      <c r="E9" s="32">
        <v>700000</v>
      </c>
      <c r="F9" s="45">
        <f t="shared" ref="F9:F72" si="0">E9/D9</f>
        <v>14000</v>
      </c>
      <c r="G9" s="35" t="s">
        <v>0</v>
      </c>
      <c r="H9" s="26"/>
    </row>
    <row r="10" spans="1:8" s="150" customFormat="1" x14ac:dyDescent="0.25">
      <c r="A10" s="26"/>
      <c r="B10" s="29" t="s">
        <v>204</v>
      </c>
      <c r="C10" s="30" t="s">
        <v>222</v>
      </c>
      <c r="D10" s="31" t="s">
        <v>212</v>
      </c>
      <c r="E10" s="32">
        <v>700000</v>
      </c>
      <c r="F10" s="45">
        <f t="shared" si="0"/>
        <v>35000</v>
      </c>
      <c r="G10" s="35" t="s">
        <v>0</v>
      </c>
      <c r="H10" s="26"/>
    </row>
    <row r="11" spans="1:8" s="150" customFormat="1" x14ac:dyDescent="0.25">
      <c r="A11" s="26"/>
      <c r="B11" s="29" t="s">
        <v>203</v>
      </c>
      <c r="C11" s="30" t="s">
        <v>222</v>
      </c>
      <c r="D11" s="31" t="s">
        <v>213</v>
      </c>
      <c r="E11" s="32">
        <v>200000</v>
      </c>
      <c r="F11" s="45">
        <f t="shared" si="0"/>
        <v>20000</v>
      </c>
      <c r="G11" s="35" t="s">
        <v>0</v>
      </c>
      <c r="H11" s="26"/>
    </row>
    <row r="12" spans="1:8" s="150" customFormat="1" x14ac:dyDescent="0.25">
      <c r="A12" s="26"/>
      <c r="B12" s="29" t="s">
        <v>225</v>
      </c>
      <c r="C12" s="30" t="s">
        <v>222</v>
      </c>
      <c r="D12" s="31" t="s">
        <v>212</v>
      </c>
      <c r="E12" s="32">
        <v>1800000</v>
      </c>
      <c r="F12" s="45">
        <f t="shared" si="0"/>
        <v>90000</v>
      </c>
      <c r="G12" s="35" t="s">
        <v>0</v>
      </c>
      <c r="H12" s="26"/>
    </row>
    <row r="13" spans="1:8" s="150" customFormat="1" x14ac:dyDescent="0.25">
      <c r="A13" s="26"/>
      <c r="B13" s="29" t="s">
        <v>200</v>
      </c>
      <c r="C13" s="30" t="s">
        <v>222</v>
      </c>
      <c r="D13" s="31" t="s">
        <v>213</v>
      </c>
      <c r="E13" s="32">
        <v>500000</v>
      </c>
      <c r="F13" s="45">
        <f t="shared" si="0"/>
        <v>50000</v>
      </c>
      <c r="G13" s="35" t="s">
        <v>0</v>
      </c>
      <c r="H13" s="26"/>
    </row>
    <row r="14" spans="1:8" s="150" customFormat="1" x14ac:dyDescent="0.25">
      <c r="A14" s="26"/>
      <c r="B14" s="29" t="s">
        <v>195</v>
      </c>
      <c r="C14" s="30" t="s">
        <v>222</v>
      </c>
      <c r="D14" s="31" t="s">
        <v>211</v>
      </c>
      <c r="E14" s="32">
        <v>300000</v>
      </c>
      <c r="F14" s="45">
        <f t="shared" si="0"/>
        <v>4000</v>
      </c>
      <c r="G14" s="35" t="s">
        <v>0</v>
      </c>
      <c r="H14" s="26"/>
    </row>
    <row r="15" spans="1:8" s="150" customFormat="1" x14ac:dyDescent="0.25">
      <c r="A15" s="26"/>
      <c r="B15" s="29" t="s">
        <v>195</v>
      </c>
      <c r="C15" s="30" t="s">
        <v>222</v>
      </c>
      <c r="D15" s="31" t="s">
        <v>211</v>
      </c>
      <c r="E15" s="32">
        <v>7000000</v>
      </c>
      <c r="F15" s="45">
        <f t="shared" si="0"/>
        <v>93333.333333333328</v>
      </c>
      <c r="G15" s="35" t="s">
        <v>0</v>
      </c>
      <c r="H15" s="26"/>
    </row>
    <row r="16" spans="1:8" s="150" customFormat="1" x14ac:dyDescent="0.25">
      <c r="A16" s="26"/>
      <c r="B16" s="29" t="s">
        <v>204</v>
      </c>
      <c r="C16" s="30" t="s">
        <v>222</v>
      </c>
      <c r="D16" s="31" t="s">
        <v>212</v>
      </c>
      <c r="E16" s="32">
        <v>500000</v>
      </c>
      <c r="F16" s="45">
        <f t="shared" si="0"/>
        <v>25000</v>
      </c>
      <c r="G16" s="35" t="s">
        <v>0</v>
      </c>
      <c r="H16" s="26"/>
    </row>
    <row r="17" spans="1:8" s="150" customFormat="1" x14ac:dyDescent="0.25">
      <c r="A17" s="26"/>
      <c r="B17" s="29" t="s">
        <v>203</v>
      </c>
      <c r="C17" s="30" t="s">
        <v>222</v>
      </c>
      <c r="D17" s="31" t="s">
        <v>213</v>
      </c>
      <c r="E17" s="32">
        <v>500000</v>
      </c>
      <c r="F17" s="45">
        <f t="shared" si="0"/>
        <v>50000</v>
      </c>
      <c r="G17" s="35" t="s">
        <v>0</v>
      </c>
      <c r="H17" s="26"/>
    </row>
    <row r="18" spans="1:8" s="150" customFormat="1" x14ac:dyDescent="0.25">
      <c r="A18" s="26"/>
      <c r="B18" s="29" t="s">
        <v>223</v>
      </c>
      <c r="C18" s="30" t="s">
        <v>222</v>
      </c>
      <c r="D18" s="31" t="s">
        <v>224</v>
      </c>
      <c r="E18" s="32">
        <v>500000</v>
      </c>
      <c r="F18" s="45">
        <f t="shared" si="0"/>
        <v>10000</v>
      </c>
      <c r="G18" s="35" t="s">
        <v>0</v>
      </c>
      <c r="H18" s="26"/>
    </row>
    <row r="19" spans="1:8" s="150" customFormat="1" x14ac:dyDescent="0.25">
      <c r="A19" s="26"/>
      <c r="B19" s="29" t="s">
        <v>195</v>
      </c>
      <c r="C19" s="30" t="s">
        <v>222</v>
      </c>
      <c r="D19" s="31" t="s">
        <v>211</v>
      </c>
      <c r="E19" s="32">
        <v>750000</v>
      </c>
      <c r="F19" s="45">
        <f t="shared" si="0"/>
        <v>10000</v>
      </c>
      <c r="G19" s="35" t="s">
        <v>0</v>
      </c>
      <c r="H19" s="26"/>
    </row>
    <row r="20" spans="1:8" s="150" customFormat="1" x14ac:dyDescent="0.25">
      <c r="A20" s="26"/>
      <c r="B20" s="29" t="s">
        <v>226</v>
      </c>
      <c r="C20" s="30" t="s">
        <v>222</v>
      </c>
      <c r="D20" s="31" t="s">
        <v>227</v>
      </c>
      <c r="E20" s="32">
        <v>807000</v>
      </c>
      <c r="F20" s="45">
        <f t="shared" si="0"/>
        <v>26900</v>
      </c>
      <c r="G20" s="35" t="s">
        <v>0</v>
      </c>
      <c r="H20" s="26"/>
    </row>
    <row r="21" spans="1:8" s="150" customFormat="1" x14ac:dyDescent="0.25">
      <c r="A21" s="26"/>
      <c r="B21" s="29" t="s">
        <v>195</v>
      </c>
      <c r="C21" s="30" t="s">
        <v>222</v>
      </c>
      <c r="D21" s="31" t="s">
        <v>211</v>
      </c>
      <c r="E21" s="32">
        <v>2500000</v>
      </c>
      <c r="F21" s="45">
        <f t="shared" si="0"/>
        <v>33333.333333333336</v>
      </c>
      <c r="G21" s="35" t="s">
        <v>0</v>
      </c>
      <c r="H21" s="26"/>
    </row>
    <row r="22" spans="1:8" s="150" customFormat="1" x14ac:dyDescent="0.25">
      <c r="A22" s="26"/>
      <c r="B22" s="29" t="s">
        <v>228</v>
      </c>
      <c r="C22" s="30" t="s">
        <v>222</v>
      </c>
      <c r="D22" s="31" t="s">
        <v>229</v>
      </c>
      <c r="E22" s="32">
        <v>1400000</v>
      </c>
      <c r="F22" s="45">
        <f t="shared" si="0"/>
        <v>23333.333333333332</v>
      </c>
      <c r="G22" s="35" t="s">
        <v>0</v>
      </c>
      <c r="H22" s="26"/>
    </row>
    <row r="23" spans="1:8" s="150" customFormat="1" x14ac:dyDescent="0.25">
      <c r="A23" s="26"/>
      <c r="B23" s="29" t="s">
        <v>230</v>
      </c>
      <c r="C23" s="30" t="s">
        <v>222</v>
      </c>
      <c r="D23" s="31" t="s">
        <v>212</v>
      </c>
      <c r="E23" s="32">
        <v>1500000</v>
      </c>
      <c r="F23" s="45">
        <f t="shared" si="0"/>
        <v>75000</v>
      </c>
      <c r="G23" s="35" t="s">
        <v>0</v>
      </c>
      <c r="H23" s="26"/>
    </row>
    <row r="24" spans="1:8" s="150" customFormat="1" x14ac:dyDescent="0.25">
      <c r="A24" s="26"/>
      <c r="B24" s="29" t="s">
        <v>231</v>
      </c>
      <c r="C24" s="30" t="s">
        <v>222</v>
      </c>
      <c r="D24" s="31" t="s">
        <v>213</v>
      </c>
      <c r="E24" s="32">
        <v>100000</v>
      </c>
      <c r="F24" s="45">
        <f t="shared" si="0"/>
        <v>10000</v>
      </c>
      <c r="G24" s="35" t="s">
        <v>0</v>
      </c>
      <c r="H24" s="26"/>
    </row>
    <row r="25" spans="1:8" s="150" customFormat="1" x14ac:dyDescent="0.25">
      <c r="A25" s="26"/>
      <c r="B25" s="29" t="s">
        <v>232</v>
      </c>
      <c r="C25" s="30" t="s">
        <v>222</v>
      </c>
      <c r="D25" s="31" t="s">
        <v>229</v>
      </c>
      <c r="E25" s="32">
        <v>300000</v>
      </c>
      <c r="F25" s="45">
        <f t="shared" si="0"/>
        <v>5000</v>
      </c>
      <c r="G25" s="35" t="s">
        <v>0</v>
      </c>
      <c r="H25" s="26"/>
    </row>
    <row r="26" spans="1:8" s="150" customFormat="1" x14ac:dyDescent="0.25">
      <c r="A26" s="26"/>
      <c r="B26" s="29" t="s">
        <v>233</v>
      </c>
      <c r="C26" s="30" t="s">
        <v>222</v>
      </c>
      <c r="D26" s="31" t="s">
        <v>212</v>
      </c>
      <c r="E26" s="32">
        <v>300000</v>
      </c>
      <c r="F26" s="45">
        <f t="shared" si="0"/>
        <v>15000</v>
      </c>
      <c r="G26" s="35" t="s">
        <v>0</v>
      </c>
      <c r="H26" s="26"/>
    </row>
    <row r="27" spans="1:8" s="150" customFormat="1" x14ac:dyDescent="0.25">
      <c r="A27" s="26"/>
      <c r="B27" s="29" t="s">
        <v>234</v>
      </c>
      <c r="C27" s="30" t="s">
        <v>222</v>
      </c>
      <c r="D27" s="31" t="s">
        <v>212</v>
      </c>
      <c r="E27" s="32">
        <v>600000</v>
      </c>
      <c r="F27" s="45">
        <f t="shared" si="0"/>
        <v>30000</v>
      </c>
      <c r="G27" s="35" t="s">
        <v>0</v>
      </c>
      <c r="H27" s="26"/>
    </row>
    <row r="28" spans="1:8" s="150" customFormat="1" x14ac:dyDescent="0.25">
      <c r="A28" s="26"/>
      <c r="B28" s="29" t="s">
        <v>198</v>
      </c>
      <c r="C28" s="30" t="s">
        <v>222</v>
      </c>
      <c r="D28" s="31" t="s">
        <v>212</v>
      </c>
      <c r="E28" s="32">
        <v>650000</v>
      </c>
      <c r="F28" s="45">
        <f t="shared" si="0"/>
        <v>32500</v>
      </c>
      <c r="G28" s="35" t="s">
        <v>0</v>
      </c>
      <c r="H28" s="26"/>
    </row>
    <row r="29" spans="1:8" s="150" customFormat="1" x14ac:dyDescent="0.25">
      <c r="A29" s="26"/>
      <c r="B29" s="29" t="s">
        <v>199</v>
      </c>
      <c r="C29" s="30" t="s">
        <v>222</v>
      </c>
      <c r="D29" s="31" t="s">
        <v>213</v>
      </c>
      <c r="E29" s="32">
        <v>300000</v>
      </c>
      <c r="F29" s="45">
        <f t="shared" si="0"/>
        <v>30000</v>
      </c>
      <c r="G29" s="35" t="s">
        <v>0</v>
      </c>
      <c r="H29" s="26"/>
    </row>
    <row r="30" spans="1:8" s="150" customFormat="1" x14ac:dyDescent="0.25">
      <c r="A30" s="26"/>
      <c r="B30" s="29" t="s">
        <v>235</v>
      </c>
      <c r="C30" s="30" t="s">
        <v>222</v>
      </c>
      <c r="D30" s="31" t="s">
        <v>224</v>
      </c>
      <c r="E30" s="32">
        <v>1000000</v>
      </c>
      <c r="F30" s="45">
        <f t="shared" si="0"/>
        <v>20000</v>
      </c>
      <c r="G30" s="35" t="s">
        <v>0</v>
      </c>
      <c r="H30" s="26"/>
    </row>
    <row r="31" spans="1:8" s="150" customFormat="1" x14ac:dyDescent="0.25">
      <c r="A31" s="26"/>
      <c r="B31" s="29" t="s">
        <v>235</v>
      </c>
      <c r="C31" s="30" t="s">
        <v>222</v>
      </c>
      <c r="D31" s="31" t="s">
        <v>224</v>
      </c>
      <c r="E31" s="32">
        <v>500000</v>
      </c>
      <c r="F31" s="45">
        <f t="shared" si="0"/>
        <v>10000</v>
      </c>
      <c r="G31" s="35" t="s">
        <v>0</v>
      </c>
      <c r="H31" s="26"/>
    </row>
    <row r="32" spans="1:8" s="150" customFormat="1" x14ac:dyDescent="0.25">
      <c r="A32" s="26"/>
      <c r="B32" s="29" t="s">
        <v>195</v>
      </c>
      <c r="C32" s="30" t="s">
        <v>222</v>
      </c>
      <c r="D32" s="31" t="s">
        <v>211</v>
      </c>
      <c r="E32" s="32">
        <v>3100000</v>
      </c>
      <c r="F32" s="45">
        <f t="shared" si="0"/>
        <v>41333.333333333336</v>
      </c>
      <c r="G32" s="35" t="s">
        <v>0</v>
      </c>
      <c r="H32" s="26"/>
    </row>
    <row r="33" spans="1:8" s="150" customFormat="1" x14ac:dyDescent="0.25">
      <c r="A33" s="26"/>
      <c r="B33" s="29" t="s">
        <v>236</v>
      </c>
      <c r="C33" s="30" t="s">
        <v>222</v>
      </c>
      <c r="D33" s="31" t="s">
        <v>224</v>
      </c>
      <c r="E33" s="32">
        <v>1300000</v>
      </c>
      <c r="F33" s="45">
        <f t="shared" si="0"/>
        <v>26000</v>
      </c>
      <c r="G33" s="35" t="s">
        <v>0</v>
      </c>
      <c r="H33" s="26"/>
    </row>
    <row r="34" spans="1:8" s="150" customFormat="1" x14ac:dyDescent="0.25">
      <c r="A34" s="26"/>
      <c r="B34" s="29" t="s">
        <v>237</v>
      </c>
      <c r="C34" s="30" t="s">
        <v>222</v>
      </c>
      <c r="D34" s="31" t="s">
        <v>212</v>
      </c>
      <c r="E34" s="32">
        <v>550000</v>
      </c>
      <c r="F34" s="45">
        <f t="shared" si="0"/>
        <v>27500</v>
      </c>
      <c r="G34" s="35" t="s">
        <v>0</v>
      </c>
      <c r="H34" s="26"/>
    </row>
    <row r="35" spans="1:8" s="150" customFormat="1" x14ac:dyDescent="0.25">
      <c r="A35" s="26"/>
      <c r="B35" s="29" t="s">
        <v>238</v>
      </c>
      <c r="C35" s="30" t="s">
        <v>222</v>
      </c>
      <c r="D35" s="31" t="s">
        <v>213</v>
      </c>
      <c r="E35" s="32">
        <v>250000</v>
      </c>
      <c r="F35" s="45">
        <f t="shared" si="0"/>
        <v>25000</v>
      </c>
      <c r="G35" s="35" t="s">
        <v>0</v>
      </c>
      <c r="H35" s="26"/>
    </row>
    <row r="36" spans="1:8" s="150" customFormat="1" x14ac:dyDescent="0.25">
      <c r="A36" s="26"/>
      <c r="B36" s="29" t="s">
        <v>195</v>
      </c>
      <c r="C36" s="30" t="s">
        <v>222</v>
      </c>
      <c r="D36" s="31" t="s">
        <v>211</v>
      </c>
      <c r="E36" s="32">
        <v>1500000</v>
      </c>
      <c r="F36" s="45">
        <f t="shared" si="0"/>
        <v>20000</v>
      </c>
      <c r="G36" s="35" t="s">
        <v>0</v>
      </c>
      <c r="H36" s="26"/>
    </row>
    <row r="37" spans="1:8" s="150" customFormat="1" x14ac:dyDescent="0.25">
      <c r="A37" s="26"/>
      <c r="B37" s="29" t="s">
        <v>206</v>
      </c>
      <c r="C37" s="30" t="s">
        <v>222</v>
      </c>
      <c r="D37" s="31" t="s">
        <v>229</v>
      </c>
      <c r="E37" s="32">
        <v>200000</v>
      </c>
      <c r="F37" s="45">
        <f t="shared" si="0"/>
        <v>3333.3333333333335</v>
      </c>
      <c r="G37" s="35" t="s">
        <v>0</v>
      </c>
      <c r="H37" s="26"/>
    </row>
    <row r="38" spans="1:8" s="150" customFormat="1" x14ac:dyDescent="0.25">
      <c r="A38" s="26"/>
      <c r="B38" s="29" t="s">
        <v>207</v>
      </c>
      <c r="C38" s="30" t="s">
        <v>222</v>
      </c>
      <c r="D38" s="31" t="s">
        <v>212</v>
      </c>
      <c r="E38" s="32">
        <v>350000</v>
      </c>
      <c r="F38" s="45">
        <f t="shared" si="0"/>
        <v>17500</v>
      </c>
      <c r="G38" s="35" t="s">
        <v>0</v>
      </c>
      <c r="H38" s="26"/>
    </row>
    <row r="39" spans="1:8" s="150" customFormat="1" x14ac:dyDescent="0.25">
      <c r="A39" s="26"/>
      <c r="B39" s="29" t="s">
        <v>208</v>
      </c>
      <c r="C39" s="30" t="s">
        <v>222</v>
      </c>
      <c r="D39" s="31" t="s">
        <v>213</v>
      </c>
      <c r="E39" s="32">
        <v>50000</v>
      </c>
      <c r="F39" s="45">
        <f t="shared" si="0"/>
        <v>5000</v>
      </c>
      <c r="G39" s="35" t="s">
        <v>0</v>
      </c>
      <c r="H39" s="26"/>
    </row>
    <row r="40" spans="1:8" s="150" customFormat="1" x14ac:dyDescent="0.25">
      <c r="A40" s="26"/>
      <c r="B40" s="29" t="s">
        <v>239</v>
      </c>
      <c r="C40" s="30" t="s">
        <v>222</v>
      </c>
      <c r="D40" s="31" t="s">
        <v>211</v>
      </c>
      <c r="E40" s="32">
        <v>500000</v>
      </c>
      <c r="F40" s="45">
        <f t="shared" si="0"/>
        <v>6666.666666666667</v>
      </c>
      <c r="G40" s="35" t="s">
        <v>0</v>
      </c>
      <c r="H40" s="26"/>
    </row>
    <row r="41" spans="1:8" s="150" customFormat="1" x14ac:dyDescent="0.25">
      <c r="A41" s="26"/>
      <c r="B41" s="29" t="s">
        <v>239</v>
      </c>
      <c r="C41" s="30" t="s">
        <v>222</v>
      </c>
      <c r="D41" s="31" t="s">
        <v>211</v>
      </c>
      <c r="E41" s="32">
        <v>200000</v>
      </c>
      <c r="F41" s="45">
        <f t="shared" si="0"/>
        <v>2666.6666666666665</v>
      </c>
      <c r="G41" s="35" t="s">
        <v>0</v>
      </c>
      <c r="H41" s="26"/>
    </row>
    <row r="42" spans="1:8" s="150" customFormat="1" x14ac:dyDescent="0.25">
      <c r="A42" s="26"/>
      <c r="B42" s="29" t="s">
        <v>195</v>
      </c>
      <c r="C42" s="30" t="s">
        <v>222</v>
      </c>
      <c r="D42" s="31" t="s">
        <v>211</v>
      </c>
      <c r="E42" s="32">
        <v>1800000</v>
      </c>
      <c r="F42" s="45">
        <f t="shared" si="0"/>
        <v>24000</v>
      </c>
      <c r="G42" s="35" t="s">
        <v>0</v>
      </c>
      <c r="H42" s="26"/>
    </row>
    <row r="43" spans="1:8" s="150" customFormat="1" x14ac:dyDescent="0.25">
      <c r="A43" s="26"/>
      <c r="B43" s="29" t="s">
        <v>197</v>
      </c>
      <c r="C43" s="30" t="s">
        <v>222</v>
      </c>
      <c r="D43" s="31" t="s">
        <v>240</v>
      </c>
      <c r="E43" s="32">
        <v>300000</v>
      </c>
      <c r="F43" s="45">
        <f t="shared" si="0"/>
        <v>37500</v>
      </c>
      <c r="G43" s="35" t="s">
        <v>0</v>
      </c>
      <c r="H43" s="26"/>
    </row>
    <row r="44" spans="1:8" s="150" customFormat="1" x14ac:dyDescent="0.25">
      <c r="A44" s="26"/>
      <c r="B44" s="29" t="s">
        <v>195</v>
      </c>
      <c r="C44" s="30" t="s">
        <v>222</v>
      </c>
      <c r="D44" s="31" t="s">
        <v>211</v>
      </c>
      <c r="E44" s="32">
        <v>1500000</v>
      </c>
      <c r="F44" s="45">
        <f t="shared" si="0"/>
        <v>20000</v>
      </c>
      <c r="G44" s="35" t="s">
        <v>0</v>
      </c>
      <c r="H44" s="26"/>
    </row>
    <row r="45" spans="1:8" s="150" customFormat="1" x14ac:dyDescent="0.25">
      <c r="A45" s="26"/>
      <c r="B45" s="29" t="s">
        <v>195</v>
      </c>
      <c r="C45" s="30" t="s">
        <v>222</v>
      </c>
      <c r="D45" s="31" t="s">
        <v>211</v>
      </c>
      <c r="E45" s="32">
        <v>10000</v>
      </c>
      <c r="F45" s="45">
        <f t="shared" si="0"/>
        <v>133.33333333333334</v>
      </c>
      <c r="G45" s="35" t="s">
        <v>0</v>
      </c>
      <c r="H45" s="26"/>
    </row>
    <row r="46" spans="1:8" s="150" customFormat="1" x14ac:dyDescent="0.25">
      <c r="A46" s="26"/>
      <c r="B46" s="29" t="s">
        <v>195</v>
      </c>
      <c r="C46" s="30" t="s">
        <v>222</v>
      </c>
      <c r="D46" s="31" t="s">
        <v>211</v>
      </c>
      <c r="E46" s="32">
        <v>10000</v>
      </c>
      <c r="F46" s="45">
        <f t="shared" si="0"/>
        <v>133.33333333333334</v>
      </c>
      <c r="G46" s="35" t="s">
        <v>0</v>
      </c>
      <c r="H46" s="26"/>
    </row>
    <row r="47" spans="1:8" s="150" customFormat="1" x14ac:dyDescent="0.25">
      <c r="A47" s="26"/>
      <c r="B47" s="29" t="s">
        <v>200</v>
      </c>
      <c r="C47" s="30" t="s">
        <v>222</v>
      </c>
      <c r="D47" s="31" t="s">
        <v>213</v>
      </c>
      <c r="E47" s="32">
        <v>400000</v>
      </c>
      <c r="F47" s="45">
        <f t="shared" si="0"/>
        <v>40000</v>
      </c>
      <c r="G47" s="35" t="s">
        <v>0</v>
      </c>
      <c r="H47" s="26"/>
    </row>
    <row r="48" spans="1:8" s="150" customFormat="1" x14ac:dyDescent="0.25">
      <c r="A48" s="26"/>
      <c r="B48" s="29" t="s">
        <v>195</v>
      </c>
      <c r="C48" s="30" t="s">
        <v>241</v>
      </c>
      <c r="D48" s="31" t="s">
        <v>211</v>
      </c>
      <c r="E48" s="32">
        <v>1500000</v>
      </c>
      <c r="F48" s="45">
        <f t="shared" si="0"/>
        <v>20000</v>
      </c>
      <c r="G48" s="35" t="s">
        <v>0</v>
      </c>
      <c r="H48" s="26"/>
    </row>
    <row r="49" spans="1:8" s="150" customFormat="1" x14ac:dyDescent="0.25">
      <c r="A49" s="26"/>
      <c r="B49" s="29" t="s">
        <v>197</v>
      </c>
      <c r="C49" s="30" t="s">
        <v>241</v>
      </c>
      <c r="D49" s="31" t="s">
        <v>211</v>
      </c>
      <c r="E49" s="32">
        <v>300000</v>
      </c>
      <c r="F49" s="45">
        <f t="shared" si="0"/>
        <v>4000</v>
      </c>
      <c r="G49" s="35" t="s">
        <v>0</v>
      </c>
      <c r="H49" s="26"/>
    </row>
    <row r="50" spans="1:8" s="150" customFormat="1" x14ac:dyDescent="0.25">
      <c r="A50" s="26"/>
      <c r="B50" s="29" t="s">
        <v>197</v>
      </c>
      <c r="C50" s="30" t="s">
        <v>241</v>
      </c>
      <c r="D50" s="31" t="s">
        <v>211</v>
      </c>
      <c r="E50" s="32">
        <v>600000</v>
      </c>
      <c r="F50" s="45">
        <f t="shared" si="0"/>
        <v>8000</v>
      </c>
      <c r="G50" s="35" t="s">
        <v>0</v>
      </c>
      <c r="H50" s="26"/>
    </row>
    <row r="51" spans="1:8" s="150" customFormat="1" x14ac:dyDescent="0.25">
      <c r="A51" s="26"/>
      <c r="B51" s="29" t="s">
        <v>195</v>
      </c>
      <c r="C51" s="30" t="s">
        <v>241</v>
      </c>
      <c r="D51" s="31" t="s">
        <v>211</v>
      </c>
      <c r="E51" s="32">
        <v>6000000</v>
      </c>
      <c r="F51" s="45">
        <f t="shared" si="0"/>
        <v>80000</v>
      </c>
      <c r="G51" s="35" t="s">
        <v>0</v>
      </c>
      <c r="H51" s="26"/>
    </row>
    <row r="52" spans="1:8" s="150" customFormat="1" x14ac:dyDescent="0.25">
      <c r="A52" s="26"/>
      <c r="B52" s="29" t="s">
        <v>236</v>
      </c>
      <c r="C52" s="30" t="s">
        <v>241</v>
      </c>
      <c r="D52" s="31" t="s">
        <v>224</v>
      </c>
      <c r="E52" s="32">
        <v>800000</v>
      </c>
      <c r="F52" s="45">
        <f t="shared" si="0"/>
        <v>16000</v>
      </c>
      <c r="G52" s="35" t="s">
        <v>0</v>
      </c>
      <c r="H52" s="26"/>
    </row>
    <row r="53" spans="1:8" s="150" customFormat="1" x14ac:dyDescent="0.25">
      <c r="A53" s="26"/>
      <c r="B53" s="29" t="s">
        <v>204</v>
      </c>
      <c r="C53" s="30" t="s">
        <v>241</v>
      </c>
      <c r="D53" s="31" t="s">
        <v>212</v>
      </c>
      <c r="E53" s="32">
        <v>1040000</v>
      </c>
      <c r="F53" s="45">
        <f t="shared" si="0"/>
        <v>52000</v>
      </c>
      <c r="G53" s="35" t="s">
        <v>0</v>
      </c>
      <c r="H53" s="26"/>
    </row>
    <row r="54" spans="1:8" s="150" customFormat="1" x14ac:dyDescent="0.25">
      <c r="A54" s="26"/>
      <c r="B54" s="29" t="s">
        <v>205</v>
      </c>
      <c r="C54" s="30" t="s">
        <v>241</v>
      </c>
      <c r="D54" s="31" t="s">
        <v>213</v>
      </c>
      <c r="E54" s="32">
        <v>160000</v>
      </c>
      <c r="F54" s="45">
        <f t="shared" si="0"/>
        <v>16000</v>
      </c>
      <c r="G54" s="35" t="s">
        <v>0</v>
      </c>
      <c r="H54" s="26"/>
    </row>
    <row r="55" spans="1:8" s="150" customFormat="1" x14ac:dyDescent="0.25">
      <c r="A55" s="26"/>
      <c r="B55" s="29" t="s">
        <v>235</v>
      </c>
      <c r="C55" s="30" t="s">
        <v>241</v>
      </c>
      <c r="D55" s="31" t="s">
        <v>224</v>
      </c>
      <c r="E55" s="32">
        <v>1800000</v>
      </c>
      <c r="F55" s="45">
        <f t="shared" si="0"/>
        <v>36000</v>
      </c>
      <c r="G55" s="35" t="s">
        <v>0</v>
      </c>
      <c r="H55" s="26"/>
    </row>
    <row r="56" spans="1:8" s="150" customFormat="1" x14ac:dyDescent="0.25">
      <c r="A56" s="26"/>
      <c r="B56" s="29" t="s">
        <v>195</v>
      </c>
      <c r="C56" s="30" t="s">
        <v>241</v>
      </c>
      <c r="D56" s="31" t="s">
        <v>211</v>
      </c>
      <c r="E56" s="32">
        <v>1875000</v>
      </c>
      <c r="F56" s="45">
        <f t="shared" si="0"/>
        <v>25000</v>
      </c>
      <c r="G56" s="35" t="s">
        <v>0</v>
      </c>
      <c r="H56" s="26"/>
    </row>
    <row r="57" spans="1:8" s="150" customFormat="1" x14ac:dyDescent="0.25">
      <c r="A57" s="26"/>
      <c r="B57" s="29" t="s">
        <v>223</v>
      </c>
      <c r="C57" s="30" t="s">
        <v>241</v>
      </c>
      <c r="D57" s="31" t="s">
        <v>224</v>
      </c>
      <c r="E57" s="32">
        <v>250000</v>
      </c>
      <c r="F57" s="45">
        <f t="shared" si="0"/>
        <v>5000</v>
      </c>
      <c r="G57" s="35" t="s">
        <v>0</v>
      </c>
      <c r="H57" s="26"/>
    </row>
    <row r="58" spans="1:8" s="150" customFormat="1" x14ac:dyDescent="0.25">
      <c r="A58" s="26"/>
      <c r="B58" s="29" t="s">
        <v>203</v>
      </c>
      <c r="C58" s="30" t="s">
        <v>241</v>
      </c>
      <c r="D58" s="31" t="s">
        <v>213</v>
      </c>
      <c r="E58" s="32">
        <v>375000</v>
      </c>
      <c r="F58" s="45">
        <f t="shared" si="0"/>
        <v>37500</v>
      </c>
      <c r="G58" s="35" t="s">
        <v>0</v>
      </c>
      <c r="H58" s="26"/>
    </row>
    <row r="59" spans="1:8" s="150" customFormat="1" x14ac:dyDescent="0.25">
      <c r="A59" s="26"/>
      <c r="B59" s="29" t="s">
        <v>235</v>
      </c>
      <c r="C59" s="30" t="s">
        <v>241</v>
      </c>
      <c r="D59" s="31" t="s">
        <v>224</v>
      </c>
      <c r="E59" s="32">
        <v>3150000</v>
      </c>
      <c r="F59" s="45">
        <f t="shared" si="0"/>
        <v>63000</v>
      </c>
      <c r="G59" s="35" t="s">
        <v>0</v>
      </c>
      <c r="H59" s="26"/>
    </row>
    <row r="60" spans="1:8" s="150" customFormat="1" x14ac:dyDescent="0.25">
      <c r="A60" s="26"/>
      <c r="B60" s="29" t="s">
        <v>195</v>
      </c>
      <c r="C60" s="30" t="s">
        <v>241</v>
      </c>
      <c r="D60" s="31" t="s">
        <v>211</v>
      </c>
      <c r="E60" s="32">
        <v>7500000</v>
      </c>
      <c r="F60" s="45">
        <f t="shared" si="0"/>
        <v>100000</v>
      </c>
      <c r="G60" s="35" t="s">
        <v>0</v>
      </c>
      <c r="H60" s="26"/>
    </row>
    <row r="61" spans="1:8" s="150" customFormat="1" x14ac:dyDescent="0.25">
      <c r="A61" s="26"/>
      <c r="B61" s="29" t="s">
        <v>195</v>
      </c>
      <c r="C61" s="30" t="s">
        <v>241</v>
      </c>
      <c r="D61" s="31" t="s">
        <v>211</v>
      </c>
      <c r="E61" s="32">
        <v>3500000</v>
      </c>
      <c r="F61" s="45">
        <f t="shared" si="0"/>
        <v>46666.666666666664</v>
      </c>
      <c r="G61" s="35" t="s">
        <v>0</v>
      </c>
      <c r="H61" s="26"/>
    </row>
    <row r="62" spans="1:8" s="150" customFormat="1" x14ac:dyDescent="0.25">
      <c r="A62" s="26"/>
      <c r="B62" s="29" t="s">
        <v>235</v>
      </c>
      <c r="C62" s="30" t="s">
        <v>241</v>
      </c>
      <c r="D62" s="31" t="s">
        <v>224</v>
      </c>
      <c r="E62" s="32">
        <v>1500000</v>
      </c>
      <c r="F62" s="45">
        <f t="shared" si="0"/>
        <v>30000</v>
      </c>
      <c r="G62" s="35" t="s">
        <v>0</v>
      </c>
      <c r="H62" s="26"/>
    </row>
    <row r="63" spans="1:8" s="150" customFormat="1" x14ac:dyDescent="0.25">
      <c r="A63" s="26"/>
      <c r="B63" s="29" t="s">
        <v>242</v>
      </c>
      <c r="C63" s="30" t="s">
        <v>241</v>
      </c>
      <c r="D63" s="31" t="s">
        <v>214</v>
      </c>
      <c r="E63" s="32">
        <v>230000</v>
      </c>
      <c r="F63" s="45">
        <f t="shared" si="0"/>
        <v>46000</v>
      </c>
      <c r="G63" s="35" t="s">
        <v>0</v>
      </c>
      <c r="H63" s="26"/>
    </row>
    <row r="64" spans="1:8" s="150" customFormat="1" x14ac:dyDescent="0.25">
      <c r="A64" s="26"/>
      <c r="B64" s="29" t="s">
        <v>239</v>
      </c>
      <c r="C64" s="30" t="s">
        <v>241</v>
      </c>
      <c r="D64" s="31" t="s">
        <v>211</v>
      </c>
      <c r="E64" s="32">
        <v>200000</v>
      </c>
      <c r="F64" s="45">
        <f t="shared" si="0"/>
        <v>2666.6666666666665</v>
      </c>
      <c r="G64" s="35" t="s">
        <v>0</v>
      </c>
      <c r="H64" s="26"/>
    </row>
    <row r="65" spans="1:8" s="150" customFormat="1" x14ac:dyDescent="0.25">
      <c r="A65" s="26"/>
      <c r="B65" s="29" t="s">
        <v>243</v>
      </c>
      <c r="C65" s="30" t="s">
        <v>241</v>
      </c>
      <c r="D65" s="31" t="s">
        <v>212</v>
      </c>
      <c r="E65" s="32">
        <v>1500000</v>
      </c>
      <c r="F65" s="45">
        <f t="shared" si="0"/>
        <v>75000</v>
      </c>
      <c r="G65" s="35" t="s">
        <v>0</v>
      </c>
      <c r="H65" s="26"/>
    </row>
    <row r="66" spans="1:8" s="150" customFormat="1" x14ac:dyDescent="0.25">
      <c r="A66" s="26"/>
      <c r="B66" s="29" t="s">
        <v>225</v>
      </c>
      <c r="C66" s="30" t="s">
        <v>241</v>
      </c>
      <c r="D66" s="31" t="s">
        <v>213</v>
      </c>
      <c r="E66" s="32">
        <v>1500000</v>
      </c>
      <c r="F66" s="45">
        <f t="shared" si="0"/>
        <v>150000</v>
      </c>
      <c r="G66" s="35" t="s">
        <v>0</v>
      </c>
      <c r="H66" s="26"/>
    </row>
    <row r="67" spans="1:8" s="150" customFormat="1" x14ac:dyDescent="0.25">
      <c r="A67" s="26"/>
      <c r="B67" s="29" t="s">
        <v>239</v>
      </c>
      <c r="C67" s="30" t="s">
        <v>241</v>
      </c>
      <c r="D67" s="31" t="s">
        <v>211</v>
      </c>
      <c r="E67" s="32">
        <v>200000</v>
      </c>
      <c r="F67" s="45">
        <f t="shared" si="0"/>
        <v>2666.6666666666665</v>
      </c>
      <c r="G67" s="35" t="s">
        <v>0</v>
      </c>
      <c r="H67" s="26"/>
    </row>
    <row r="68" spans="1:8" s="150" customFormat="1" x14ac:dyDescent="0.25">
      <c r="A68" s="26"/>
      <c r="B68" s="29" t="s">
        <v>223</v>
      </c>
      <c r="C68" s="30" t="s">
        <v>241</v>
      </c>
      <c r="D68" s="31" t="s">
        <v>212</v>
      </c>
      <c r="E68" s="32">
        <v>800000</v>
      </c>
      <c r="F68" s="45">
        <f t="shared" si="0"/>
        <v>40000</v>
      </c>
      <c r="G68" s="35" t="s">
        <v>0</v>
      </c>
      <c r="H68" s="26"/>
    </row>
    <row r="69" spans="1:8" s="150" customFormat="1" x14ac:dyDescent="0.25">
      <c r="A69" s="26"/>
      <c r="B69" s="29" t="s">
        <v>203</v>
      </c>
      <c r="C69" s="30" t="s">
        <v>241</v>
      </c>
      <c r="D69" s="31" t="s">
        <v>213</v>
      </c>
      <c r="E69" s="32">
        <v>800000</v>
      </c>
      <c r="F69" s="45">
        <f t="shared" si="0"/>
        <v>80000</v>
      </c>
      <c r="G69" s="35" t="s">
        <v>0</v>
      </c>
      <c r="H69" s="26"/>
    </row>
    <row r="70" spans="1:8" s="150" customFormat="1" x14ac:dyDescent="0.25">
      <c r="A70" s="26"/>
      <c r="B70" s="29" t="s">
        <v>198</v>
      </c>
      <c r="C70" s="30" t="s">
        <v>241</v>
      </c>
      <c r="D70" s="31" t="s">
        <v>212</v>
      </c>
      <c r="E70" s="32">
        <v>650000</v>
      </c>
      <c r="F70" s="45">
        <f t="shared" si="0"/>
        <v>32500</v>
      </c>
      <c r="G70" s="35" t="s">
        <v>0</v>
      </c>
      <c r="H70" s="26"/>
    </row>
    <row r="71" spans="1:8" s="150" customFormat="1" x14ac:dyDescent="0.25">
      <c r="A71" s="26"/>
      <c r="B71" s="29" t="s">
        <v>201</v>
      </c>
      <c r="C71" s="30" t="s">
        <v>241</v>
      </c>
      <c r="D71" s="31" t="s">
        <v>211</v>
      </c>
      <c r="E71" s="32">
        <v>1000000</v>
      </c>
      <c r="F71" s="45">
        <f t="shared" si="0"/>
        <v>13333.333333333334</v>
      </c>
      <c r="G71" s="35" t="s">
        <v>0</v>
      </c>
      <c r="H71" s="26"/>
    </row>
    <row r="72" spans="1:8" s="150" customFormat="1" x14ac:dyDescent="0.25">
      <c r="A72" s="26"/>
      <c r="B72" s="29" t="s">
        <v>206</v>
      </c>
      <c r="C72" s="30" t="s">
        <v>241</v>
      </c>
      <c r="D72" s="31" t="s">
        <v>229</v>
      </c>
      <c r="E72" s="32">
        <v>400000</v>
      </c>
      <c r="F72" s="45">
        <f t="shared" si="0"/>
        <v>6666.666666666667</v>
      </c>
      <c r="G72" s="35" t="s">
        <v>0</v>
      </c>
      <c r="H72" s="26"/>
    </row>
    <row r="73" spans="1:8" s="150" customFormat="1" x14ac:dyDescent="0.25">
      <c r="A73" s="26"/>
      <c r="B73" s="29" t="s">
        <v>207</v>
      </c>
      <c r="C73" s="30" t="s">
        <v>241</v>
      </c>
      <c r="D73" s="31" t="s">
        <v>212</v>
      </c>
      <c r="E73" s="32">
        <v>200000</v>
      </c>
      <c r="F73" s="45">
        <f t="shared" ref="F73:F74" si="1">E73/D73</f>
        <v>10000</v>
      </c>
      <c r="G73" s="35" t="s">
        <v>0</v>
      </c>
      <c r="H73" s="26"/>
    </row>
    <row r="74" spans="1:8" s="150" customFormat="1" x14ac:dyDescent="0.25">
      <c r="A74" s="26"/>
      <c r="B74" s="29" t="s">
        <v>195</v>
      </c>
      <c r="C74" s="30" t="s">
        <v>241</v>
      </c>
      <c r="D74" s="31" t="s">
        <v>211</v>
      </c>
      <c r="E74" s="32">
        <v>1000000</v>
      </c>
      <c r="F74" s="45">
        <f t="shared" si="1"/>
        <v>13333.333333333334</v>
      </c>
      <c r="G74" s="35" t="s">
        <v>0</v>
      </c>
      <c r="H74" s="26"/>
    </row>
    <row r="75" spans="1:8" s="150" customFormat="1" x14ac:dyDescent="0.25">
      <c r="A75" s="26"/>
      <c r="B75" s="109" t="s">
        <v>73</v>
      </c>
      <c r="C75" s="167"/>
      <c r="D75" s="168"/>
      <c r="E75" s="169"/>
      <c r="F75" s="46">
        <f>SUMIF(C8:C74,"2015",F8:F74)</f>
        <v>1141166.6666666665</v>
      </c>
      <c r="G75" s="47" t="s">
        <v>0</v>
      </c>
      <c r="H75" s="26"/>
    </row>
    <row r="76" spans="1:8" s="150" customFormat="1" x14ac:dyDescent="0.25">
      <c r="A76" s="26"/>
      <c r="B76" s="107" t="s">
        <v>137</v>
      </c>
      <c r="C76" s="170"/>
      <c r="D76" s="171"/>
      <c r="E76" s="172"/>
      <c r="F76" s="46">
        <f>SUMIF(C8:C74,"2016",F8:F74)</f>
        <v>1011333.3333333334</v>
      </c>
      <c r="G76" s="47" t="s">
        <v>0</v>
      </c>
      <c r="H76" s="26"/>
    </row>
    <row r="77" spans="1:8" s="150" customFormat="1" x14ac:dyDescent="0.25">
      <c r="A77" s="26"/>
      <c r="B77" s="50" t="s">
        <v>36</v>
      </c>
      <c r="C77" s="173"/>
      <c r="D77" s="174"/>
      <c r="E77" s="174"/>
      <c r="F77" s="48">
        <f>F75+F76</f>
        <v>2152500</v>
      </c>
      <c r="G77" s="49" t="s">
        <v>0</v>
      </c>
      <c r="H77" s="26"/>
    </row>
    <row r="78" spans="1:8" s="150" customFormat="1" x14ac:dyDescent="0.25">
      <c r="A78" s="26"/>
      <c r="B78" s="26"/>
      <c r="C78" s="166"/>
      <c r="D78" s="26"/>
      <c r="E78" s="26"/>
      <c r="F78" s="26"/>
      <c r="G78" s="26"/>
      <c r="H78" s="26"/>
    </row>
    <row r="79" spans="1:8" s="150" customFormat="1" x14ac:dyDescent="0.25">
      <c r="A79" s="26"/>
      <c r="B79" s="26"/>
      <c r="C79" s="166"/>
      <c r="D79" s="26"/>
      <c r="E79" s="26"/>
      <c r="F79" s="26"/>
      <c r="G79" s="26"/>
      <c r="H79" s="26"/>
    </row>
    <row r="80" spans="1:8" s="150" customFormat="1" x14ac:dyDescent="0.25">
      <c r="A80" s="26"/>
      <c r="B80" s="26"/>
      <c r="C80" s="166"/>
      <c r="D80" s="26"/>
      <c r="E80" s="26"/>
      <c r="F80" s="175"/>
      <c r="G80" s="175"/>
      <c r="H80" s="2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t="12" hidden="1" customHeight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s="150" customFormat="1" hidden="1" x14ac:dyDescent="0.25">
      <c r="C114" s="176"/>
    </row>
    <row r="115" spans="3:3" s="150" customFormat="1" hidden="1" x14ac:dyDescent="0.25">
      <c r="C115" s="176"/>
    </row>
    <row r="116" spans="3:3" s="150" customFormat="1" hidden="1" x14ac:dyDescent="0.25">
      <c r="C116" s="176"/>
    </row>
    <row r="117" spans="3:3" s="150" customFormat="1" hidden="1" x14ac:dyDescent="0.25">
      <c r="C117" s="176"/>
    </row>
    <row r="118" spans="3:3" s="150" customFormat="1" hidden="1" x14ac:dyDescent="0.25">
      <c r="C118" s="176"/>
    </row>
    <row r="119" spans="3:3" s="150" customFormat="1" hidden="1" x14ac:dyDescent="0.25">
      <c r="C119" s="176"/>
    </row>
    <row r="120" spans="3:3" s="150" customFormat="1" hidden="1" x14ac:dyDescent="0.25">
      <c r="C120" s="176"/>
    </row>
    <row r="121" spans="3:3" s="150" customFormat="1" hidden="1" x14ac:dyDescent="0.25">
      <c r="C121" s="176"/>
    </row>
    <row r="122" spans="3:3" s="150" customFormat="1" hidden="1" x14ac:dyDescent="0.25">
      <c r="C122" s="176"/>
    </row>
    <row r="123" spans="3:3" s="150" customFormat="1" hidden="1" x14ac:dyDescent="0.25">
      <c r="C123" s="176"/>
    </row>
    <row r="124" spans="3:3" s="150" customFormat="1" hidden="1" x14ac:dyDescent="0.25">
      <c r="C124" s="176"/>
    </row>
    <row r="125" spans="3:3" s="150" customFormat="1" hidden="1" x14ac:dyDescent="0.25">
      <c r="C125" s="176"/>
    </row>
    <row r="126" spans="3:3" s="150" customFormat="1" hidden="1" x14ac:dyDescent="0.25">
      <c r="C126" s="176"/>
    </row>
    <row r="127" spans="3:3" s="150" customFormat="1" hidden="1" x14ac:dyDescent="0.25">
      <c r="C127" s="176"/>
    </row>
    <row r="128" spans="3:3" s="150" customFormat="1" hidden="1" x14ac:dyDescent="0.25">
      <c r="C128" s="176"/>
    </row>
    <row r="129" spans="3:3" s="150" customFormat="1" hidden="1" x14ac:dyDescent="0.25">
      <c r="C129" s="176"/>
    </row>
    <row r="130" spans="3:3" s="150" customFormat="1" hidden="1" x14ac:dyDescent="0.25">
      <c r="C130" s="176"/>
    </row>
    <row r="131" spans="3:3" s="150" customFormat="1" hidden="1" x14ac:dyDescent="0.25">
      <c r="C131" s="176"/>
    </row>
    <row r="132" spans="3:3" s="150" customFormat="1" hidden="1" x14ac:dyDescent="0.25">
      <c r="C132" s="176"/>
    </row>
    <row r="133" spans="3:3" s="150" customFormat="1" hidden="1" x14ac:dyDescent="0.25">
      <c r="C133" s="176"/>
    </row>
    <row r="134" spans="3:3" s="150" customFormat="1" hidden="1" x14ac:dyDescent="0.25">
      <c r="C134" s="176"/>
    </row>
    <row r="135" spans="3:3" s="150" customFormat="1" hidden="1" x14ac:dyDescent="0.25">
      <c r="C135" s="176"/>
    </row>
    <row r="136" spans="3:3" s="150" customFormat="1" hidden="1" x14ac:dyDescent="0.25">
      <c r="C136" s="176"/>
    </row>
    <row r="137" spans="3:3" s="150" customFormat="1" hidden="1" x14ac:dyDescent="0.25">
      <c r="C137" s="176"/>
    </row>
    <row r="138" spans="3:3" s="150" customFormat="1" hidden="1" x14ac:dyDescent="0.25">
      <c r="C138" s="176"/>
    </row>
    <row r="139" spans="3:3" s="150" customFormat="1" hidden="1" x14ac:dyDescent="0.25">
      <c r="C139" s="176"/>
    </row>
    <row r="140" spans="3:3" s="150" customFormat="1" hidden="1" x14ac:dyDescent="0.25">
      <c r="C140" s="176"/>
    </row>
    <row r="141" spans="3:3" s="150" customFormat="1" hidden="1" x14ac:dyDescent="0.25">
      <c r="C141" s="176"/>
    </row>
    <row r="142" spans="3:3" s="150" customFormat="1" hidden="1" x14ac:dyDescent="0.25">
      <c r="C142" s="176"/>
    </row>
    <row r="143" spans="3:3" s="150" customFormat="1" hidden="1" x14ac:dyDescent="0.25">
      <c r="C143" s="176"/>
    </row>
    <row r="144" spans="3:3" s="150" customFormat="1" hidden="1" x14ac:dyDescent="0.25">
      <c r="C144" s="176"/>
    </row>
    <row r="145" spans="3:3" s="150" customFormat="1" hidden="1" x14ac:dyDescent="0.25">
      <c r="C145" s="176"/>
    </row>
    <row r="146" spans="3:3" s="150" customFormat="1" hidden="1" x14ac:dyDescent="0.25">
      <c r="C146" s="176"/>
    </row>
    <row r="147" spans="3:3" s="150" customFormat="1" hidden="1" x14ac:dyDescent="0.25">
      <c r="C147" s="176"/>
    </row>
    <row r="148" spans="3:3" s="150" customFormat="1" hidden="1" x14ac:dyDescent="0.25">
      <c r="C148" s="176"/>
    </row>
    <row r="149" spans="3:3" s="150" customFormat="1" hidden="1" x14ac:dyDescent="0.25">
      <c r="C149" s="176"/>
    </row>
    <row r="150" spans="3:3" s="150" customFormat="1" hidden="1" x14ac:dyDescent="0.25">
      <c r="C150" s="176"/>
    </row>
    <row r="151" spans="3:3" s="150" customFormat="1" hidden="1" x14ac:dyDescent="0.25">
      <c r="C151" s="176"/>
    </row>
    <row r="152" spans="3:3" s="150" customFormat="1" hidden="1" x14ac:dyDescent="0.25">
      <c r="C152" s="176"/>
    </row>
    <row r="153" spans="3:3" s="150" customFormat="1" hidden="1" x14ac:dyDescent="0.25">
      <c r="C153" s="176"/>
    </row>
    <row r="154" spans="3:3" s="150" customFormat="1" hidden="1" x14ac:dyDescent="0.25">
      <c r="C154" s="176"/>
    </row>
    <row r="155" spans="3:3" s="150" customFormat="1" hidden="1" x14ac:dyDescent="0.25">
      <c r="C155" s="176"/>
    </row>
    <row r="156" spans="3:3" s="150" customFormat="1" hidden="1" x14ac:dyDescent="0.25">
      <c r="C156" s="176"/>
    </row>
    <row r="157" spans="3:3" s="150" customFormat="1" hidden="1" x14ac:dyDescent="0.25">
      <c r="C157" s="176"/>
    </row>
    <row r="158" spans="3:3" s="150" customFormat="1" hidden="1" x14ac:dyDescent="0.25">
      <c r="C158" s="176"/>
    </row>
    <row r="159" spans="3:3" s="150" customFormat="1" hidden="1" x14ac:dyDescent="0.25">
      <c r="C159" s="176"/>
    </row>
    <row r="160" spans="3:3" s="150" customFormat="1" hidden="1" x14ac:dyDescent="0.25">
      <c r="C160" s="176"/>
    </row>
    <row r="161" spans="3:3" s="150" customFormat="1" hidden="1" x14ac:dyDescent="0.25">
      <c r="C161" s="176"/>
    </row>
    <row r="162" spans="3:3" s="150" customFormat="1" hidden="1" x14ac:dyDescent="0.25">
      <c r="C162" s="176"/>
    </row>
    <row r="163" spans="3:3" s="150" customFormat="1" hidden="1" x14ac:dyDescent="0.25">
      <c r="C163" s="176"/>
    </row>
    <row r="164" spans="3:3" s="150" customFormat="1" hidden="1" x14ac:dyDescent="0.25">
      <c r="C164" s="176"/>
    </row>
    <row r="165" spans="3:3" s="150" customFormat="1" hidden="1" x14ac:dyDescent="0.25">
      <c r="C165" s="176"/>
    </row>
    <row r="166" spans="3:3" s="150" customFormat="1" hidden="1" x14ac:dyDescent="0.25">
      <c r="C166" s="176"/>
    </row>
    <row r="167" spans="3:3" s="150" customFormat="1" hidden="1" x14ac:dyDescent="0.25">
      <c r="C167" s="176"/>
    </row>
    <row r="168" spans="3:3" s="150" customFormat="1" hidden="1" x14ac:dyDescent="0.25">
      <c r="C168" s="176"/>
    </row>
    <row r="169" spans="3:3" s="150" customFormat="1" hidden="1" x14ac:dyDescent="0.25">
      <c r="C169" s="176"/>
    </row>
    <row r="170" spans="3:3" s="150" customFormat="1" hidden="1" x14ac:dyDescent="0.25">
      <c r="C170" s="176"/>
    </row>
    <row r="171" spans="3:3" s="150" customFormat="1" hidden="1" x14ac:dyDescent="0.25">
      <c r="C171" s="176"/>
    </row>
    <row r="172" spans="3:3" s="150" customFormat="1" hidden="1" x14ac:dyDescent="0.25">
      <c r="C172" s="176"/>
    </row>
    <row r="173" spans="3:3" s="150" customFormat="1" hidden="1" x14ac:dyDescent="0.25">
      <c r="C173" s="176"/>
    </row>
    <row r="174" spans="3:3" s="150" customFormat="1" hidden="1" x14ac:dyDescent="0.25">
      <c r="C174" s="176"/>
    </row>
    <row r="175" spans="3:3" s="150" customFormat="1" hidden="1" x14ac:dyDescent="0.25">
      <c r="C175" s="176"/>
    </row>
    <row r="176" spans="3:3" s="150" customFormat="1" hidden="1" x14ac:dyDescent="0.25">
      <c r="C176" s="176"/>
    </row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0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Lemvig Vand &amp; Spildevand AS</v>
      </c>
      <c r="B1" s="56"/>
      <c r="C1" s="56"/>
      <c r="D1" s="178"/>
      <c r="E1" s="56"/>
    </row>
    <row r="2" spans="1:5" x14ac:dyDescent="0.25">
      <c r="A2" s="222" t="str">
        <f>'1. Forside'!A2</f>
        <v>S062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5" t="s">
        <v>126</v>
      </c>
      <c r="C4" s="265"/>
      <c r="D4" s="265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16500</v>
      </c>
      <c r="D7" s="182" t="s">
        <v>0</v>
      </c>
      <c r="E7" s="56"/>
    </row>
    <row r="8" spans="1:5" x14ac:dyDescent="0.25">
      <c r="A8" s="56"/>
      <c r="B8" s="207" t="s">
        <v>215</v>
      </c>
      <c r="C8" s="51">
        <v>18000</v>
      </c>
      <c r="D8" s="182" t="s">
        <v>0</v>
      </c>
      <c r="E8" s="56"/>
    </row>
    <row r="9" spans="1:5" x14ac:dyDescent="0.25">
      <c r="A9" s="56"/>
      <c r="B9" s="207" t="s">
        <v>216</v>
      </c>
      <c r="C9" s="51">
        <v>32000</v>
      </c>
      <c r="D9" s="182" t="s">
        <v>0</v>
      </c>
      <c r="E9" s="56"/>
    </row>
    <row r="10" spans="1:5" x14ac:dyDescent="0.25">
      <c r="A10" s="56"/>
      <c r="B10" s="207" t="s">
        <v>217</v>
      </c>
      <c r="C10" s="51">
        <v>375000</v>
      </c>
      <c r="D10" s="182" t="s">
        <v>0</v>
      </c>
      <c r="E10" s="56"/>
    </row>
    <row r="11" spans="1:5" x14ac:dyDescent="0.25">
      <c r="A11" s="56"/>
      <c r="B11" s="207" t="s">
        <v>218</v>
      </c>
      <c r="C11" s="51">
        <v>585859</v>
      </c>
      <c r="D11" s="182" t="s">
        <v>0</v>
      </c>
      <c r="E11" s="56"/>
    </row>
    <row r="12" spans="1:5" x14ac:dyDescent="0.25">
      <c r="A12" s="56"/>
      <c r="B12" s="54" t="s">
        <v>35</v>
      </c>
      <c r="C12" s="55">
        <f>SUM(C7:C11)</f>
        <v>1027359</v>
      </c>
      <c r="D12" s="54" t="s">
        <v>0</v>
      </c>
      <c r="E12" s="56"/>
    </row>
    <row r="13" spans="1:5" x14ac:dyDescent="0.25">
      <c r="A13" s="56"/>
      <c r="B13" s="56"/>
      <c r="C13" s="56"/>
      <c r="D13" s="178"/>
      <c r="E13" s="56"/>
    </row>
    <row r="14" spans="1:5" x14ac:dyDescent="0.25">
      <c r="A14" s="56"/>
      <c r="B14" s="56"/>
      <c r="C14" s="56"/>
      <c r="D14" s="178"/>
      <c r="E14" s="56"/>
    </row>
    <row r="15" spans="1:5" ht="38.25" customHeight="1" x14ac:dyDescent="0.25">
      <c r="A15" s="56"/>
      <c r="B15" s="266" t="s">
        <v>148</v>
      </c>
      <c r="C15" s="267"/>
      <c r="D15" s="268"/>
      <c r="E15" s="56"/>
    </row>
    <row r="16" spans="1:5" x14ac:dyDescent="0.25">
      <c r="A16" s="56"/>
      <c r="B16" s="53" t="s">
        <v>71</v>
      </c>
      <c r="C16" s="51">
        <v>75975</v>
      </c>
      <c r="D16" s="182" t="s">
        <v>0</v>
      </c>
      <c r="E16" s="56"/>
    </row>
    <row r="17" spans="1:5" x14ac:dyDescent="0.25">
      <c r="A17" s="56"/>
      <c r="B17" s="53" t="s">
        <v>14</v>
      </c>
      <c r="C17" s="51">
        <v>9500</v>
      </c>
      <c r="D17" s="182" t="s">
        <v>0</v>
      </c>
      <c r="E17" s="56"/>
    </row>
    <row r="18" spans="1:5" x14ac:dyDescent="0.25">
      <c r="A18" s="56"/>
      <c r="B18" s="54" t="s">
        <v>35</v>
      </c>
      <c r="C18" s="55">
        <f>SUM(C16:C17)</f>
        <v>85475</v>
      </c>
      <c r="D18" s="54" t="s">
        <v>0</v>
      </c>
      <c r="E18" s="56"/>
    </row>
    <row r="19" spans="1:5" x14ac:dyDescent="0.25">
      <c r="A19" s="56"/>
      <c r="B19" s="56"/>
      <c r="C19" s="183"/>
      <c r="D19" s="184"/>
      <c r="E19" s="56"/>
    </row>
    <row r="20" spans="1:5" x14ac:dyDescent="0.25">
      <c r="A20" s="56"/>
      <c r="B20" s="56"/>
      <c r="C20" s="183"/>
      <c r="D20" s="184"/>
      <c r="E20" s="56"/>
    </row>
    <row r="21" spans="1:5" ht="42" customHeight="1" x14ac:dyDescent="0.25">
      <c r="A21" s="56"/>
      <c r="B21" s="269" t="s">
        <v>149</v>
      </c>
      <c r="C21" s="270"/>
      <c r="D21" s="271"/>
      <c r="E21" s="56"/>
    </row>
    <row r="22" spans="1:5" x14ac:dyDescent="0.25">
      <c r="A22" s="56"/>
      <c r="B22" s="108" t="s">
        <v>150</v>
      </c>
      <c r="C22" s="19">
        <v>752333.97</v>
      </c>
      <c r="D22" s="58" t="s">
        <v>0</v>
      </c>
      <c r="E22" s="56"/>
    </row>
    <row r="23" spans="1:5" x14ac:dyDescent="0.25">
      <c r="A23" s="56"/>
      <c r="B23" s="108" t="s">
        <v>151</v>
      </c>
      <c r="C23" s="40">
        <v>609000</v>
      </c>
      <c r="D23" s="58" t="s">
        <v>0</v>
      </c>
      <c r="E23" s="56"/>
    </row>
    <row r="24" spans="1:5" x14ac:dyDescent="0.25">
      <c r="A24" s="56"/>
      <c r="B24" s="28" t="s">
        <v>152</v>
      </c>
      <c r="C24" s="55">
        <f>C22-C23</f>
        <v>143333.96999999997</v>
      </c>
      <c r="D24" s="28" t="s">
        <v>0</v>
      </c>
      <c r="E24" s="56"/>
    </row>
    <row r="25" spans="1:5" x14ac:dyDescent="0.25">
      <c r="A25" s="56"/>
      <c r="B25" s="56"/>
      <c r="C25" s="56"/>
      <c r="D25" s="178"/>
      <c r="E25" s="56"/>
    </row>
    <row r="26" spans="1:5" x14ac:dyDescent="0.25">
      <c r="A26" s="56"/>
      <c r="B26" s="56"/>
      <c r="C26" s="56"/>
      <c r="D26" s="178"/>
      <c r="E26" s="56"/>
    </row>
    <row r="27" spans="1:5" x14ac:dyDescent="0.25">
      <c r="A27" s="56"/>
      <c r="B27" s="56"/>
      <c r="C27" s="56"/>
      <c r="D27" s="178"/>
      <c r="E27" s="56"/>
    </row>
    <row r="28" spans="1:5" hidden="1" x14ac:dyDescent="0.25"/>
    <row r="29" spans="1:5" hidden="1" x14ac:dyDescent="0.25"/>
    <row r="30" spans="1:5" hidden="1" x14ac:dyDescent="0.25"/>
    <row r="31" spans="1:5" hidden="1" x14ac:dyDescent="0.25">
      <c r="A31" s="186"/>
      <c r="B31" s="186"/>
      <c r="C31" s="186"/>
      <c r="D31" s="187"/>
      <c r="E31" s="186"/>
    </row>
    <row r="32" spans="1:5" hidden="1" x14ac:dyDescent="0.25">
      <c r="A32" s="186"/>
      <c r="B32" s="186"/>
      <c r="C32" s="186"/>
      <c r="D32" s="187"/>
      <c r="E32" s="186"/>
    </row>
    <row r="33" spans="1:5" hidden="1" x14ac:dyDescent="0.25">
      <c r="A33" s="186"/>
      <c r="B33" s="186"/>
      <c r="C33" s="186"/>
      <c r="D33" s="187"/>
      <c r="E33" s="186"/>
    </row>
    <row r="34" spans="1:5" hidden="1" x14ac:dyDescent="0.25">
      <c r="A34" s="186"/>
      <c r="B34" s="186"/>
      <c r="C34" s="186"/>
      <c r="D34" s="187"/>
      <c r="E34" s="186"/>
    </row>
    <row r="35" spans="1:5" hidden="1" x14ac:dyDescent="0.25">
      <c r="A35" s="186"/>
      <c r="B35" s="186"/>
      <c r="C35" s="186"/>
      <c r="D35" s="187"/>
      <c r="E35" s="186"/>
    </row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hidden="1" x14ac:dyDescent="0.25"/>
    <row r="45" spans="1:5" hidden="1" x14ac:dyDescent="0.25"/>
    <row r="46" spans="1:5" x14ac:dyDescent="0.25">
      <c r="A46" s="219"/>
      <c r="B46" s="219"/>
      <c r="C46" s="219"/>
      <c r="D46" s="220"/>
      <c r="E46" s="219"/>
    </row>
    <row r="47" spans="1:5" x14ac:dyDescent="0.25">
      <c r="A47" s="219"/>
      <c r="B47" s="219"/>
      <c r="C47" s="219"/>
      <c r="D47" s="220"/>
      <c r="E47" s="219"/>
    </row>
    <row r="48" spans="1:5" x14ac:dyDescent="0.25">
      <c r="A48" s="219"/>
      <c r="B48" s="219"/>
      <c r="C48" s="219"/>
      <c r="D48" s="220"/>
      <c r="E48" s="219"/>
    </row>
    <row r="49" spans="1:5" x14ac:dyDescent="0.25">
      <c r="A49" s="219"/>
      <c r="B49" s="219"/>
      <c r="C49" s="219"/>
      <c r="D49" s="220"/>
      <c r="E49" s="219"/>
    </row>
    <row r="50" spans="1:5" x14ac:dyDescent="0.25">
      <c r="A50" s="219"/>
      <c r="B50" s="219"/>
      <c r="C50" s="219"/>
      <c r="D50" s="220"/>
      <c r="E50" s="219"/>
    </row>
  </sheetData>
  <sheetProtection password="C6ED" sheet="1" objects="1" scenarios="1"/>
  <mergeCells count="3">
    <mergeCell ref="B4:D4"/>
    <mergeCell ref="B15:D15"/>
    <mergeCell ref="B21:D21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Katrine Stagaard</cp:lastModifiedBy>
  <cp:lastPrinted>2015-08-18T08:16:23Z</cp:lastPrinted>
  <dcterms:created xsi:type="dcterms:W3CDTF">2014-01-17T08:54:17Z</dcterms:created>
  <dcterms:modified xsi:type="dcterms:W3CDTF">2015-10-05T11:49:30Z</dcterms:modified>
</cp:coreProperties>
</file>