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45" yWindow="60" windowWidth="13005" windowHeight="14460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9" l="1"/>
  <c r="G10" i="9" l="1"/>
  <c r="G30" i="13"/>
  <c r="G36" i="13"/>
  <c r="F45" i="11" l="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3" i="12"/>
  <c r="G17" i="12"/>
  <c r="E18" i="2" s="1"/>
  <c r="F11" i="11"/>
  <c r="F12" i="11"/>
  <c r="F13" i="11"/>
  <c r="F14" i="11"/>
  <c r="F46" i="11"/>
  <c r="F10" i="11"/>
  <c r="F47" i="11" s="1"/>
  <c r="G29" i="12" s="1"/>
  <c r="E15" i="2"/>
  <c r="G15" i="2" s="1"/>
  <c r="G12" i="9"/>
  <c r="G14" i="9" s="1"/>
  <c r="G9" i="9"/>
  <c r="G11" i="9" s="1"/>
  <c r="G12" i="7"/>
  <c r="E9" i="2" s="1"/>
  <c r="E23" i="2"/>
  <c r="G23" i="2" s="1"/>
  <c r="E19" i="2"/>
  <c r="E10" i="2"/>
  <c r="E28" i="13" l="1"/>
  <c r="G28" i="13" s="1"/>
  <c r="G9" i="8"/>
  <c r="G30" i="12"/>
  <c r="E20" i="2" s="1"/>
  <c r="E21" i="2" s="1"/>
  <c r="G21" i="2" s="1"/>
  <c r="G15" i="9"/>
  <c r="E12" i="2" s="1"/>
  <c r="G11" i="8" l="1"/>
  <c r="E11" i="2" s="1"/>
  <c r="E13" i="2" s="1"/>
  <c r="G13" i="2" s="1"/>
  <c r="G24" i="2" s="1"/>
</calcChain>
</file>

<file path=xl/sharedStrings.xml><?xml version="1.0" encoding="utf-8"?>
<sst xmlns="http://schemas.openxmlformats.org/spreadsheetml/2006/main" count="273" uniqueCount="139">
  <si>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</si>
  <si>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</si>
  <si>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</si>
  <si>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</si>
  <si>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</si>
  <si>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</si>
  <si>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</si>
  <si>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</si>
  <si>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</si>
  <si>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</si>
  <si>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</si>
  <si>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</si>
  <si>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</si>
  <si>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</si>
  <si>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</si>
  <si>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</si>
  <si>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</si>
  <si>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</si>
  <si>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</si>
  <si>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</si>
  <si>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</si>
  <si>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</si>
  <si>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</si>
  <si>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</si>
  <si>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</si>
  <si>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</si>
  <si>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</si>
  <si>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</si>
  <si>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</si>
  <si>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</si>
  <si>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</si>
  <si>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</si>
  <si>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</si>
  <si>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</si>
  <si>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</si>
  <si>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</si>
  <si>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</si>
  <si>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</si>
  <si>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</si>
  <si>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</si>
  <si>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</si>
  <si>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</si>
  <si>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</si>
  <si>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</si>
  <si>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</si>
  <si>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</si>
  <si>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</si>
  <si>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</si>
  <si>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</si>
  <si>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</si>
  <si>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</si>
  <si>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</si>
  <si>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</si>
  <si>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</si>
  <si>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</si>
  <si>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</si>
  <si>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</si>
  <si>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</si>
  <si>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</si>
  <si>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</si>
  <si>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</si>
  <si>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</si>
  <si>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</si>
  <si>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</si>
  <si>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</si>
  <si>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</si>
  <si>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</si>
  <si>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</si>
  <si>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</si>
  <si>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</si>
  <si>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</si>
  <si>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</si>
  <si>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</si>
  <si>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</si>
  <si>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</si>
  <si>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</si>
  <si>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</si>
  <si>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</si>
  <si>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</si>
  <si>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</si>
  <si>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</si>
  <si>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</si>
  <si>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</si>
  <si>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</si>
  <si>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</si>
  <si>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</si>
  <si>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</si>
  <si>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</si>
  <si>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</si>
  <si>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</si>
  <si>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</si>
  <si>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</si>
  <si>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</si>
  <si>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</si>
  <si>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</si>
  <si>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</si>
  <si>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</si>
  <si>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</si>
  <si>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</si>
  <si>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</si>
  <si>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</si>
  <si>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</si>
  <si>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</si>
  <si>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</si>
  <si>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</si>
  <si>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Arbejdsplads</t>
  </si>
  <si>
    <t>Beluftningstanke, Konstruktioner</t>
  </si>
  <si>
    <t>Brønde</t>
  </si>
  <si>
    <t>Efterklaringstanke, Mek/El</t>
  </si>
  <si>
    <t>Forafvanding, slam, Konstruktion</t>
  </si>
  <si>
    <t>Indløb med riste, Mek/EL</t>
  </si>
  <si>
    <t>Indløb med riste, SRO</t>
  </si>
  <si>
    <t>Installationer "ingen eller faste riste" (mindre end 7 m2)</t>
  </si>
  <si>
    <t>Installationer "mekaniske riste og SRO" Miljøklasse A. (7-20 m2) - SRO</t>
  </si>
  <si>
    <t>Jordbassin Klasse A</t>
  </si>
  <si>
    <t xml:space="preserve">Ledningsnet ≤ Ø 200 mm </t>
  </si>
  <si>
    <t>Pumpestationer i brønde (&lt; 6,25 m2), Konstruktioner</t>
  </si>
  <si>
    <t>Pumpestationer i brønde (&lt; 6,25 m2), Mek/EL</t>
  </si>
  <si>
    <t>Pumpestationer i brønde (&lt; 6,25 m2), SRO</t>
  </si>
  <si>
    <t>Pumpestationer m. overbygning (&lt; 20 m2), Mek/EL</t>
  </si>
  <si>
    <t>Pumpestationer m. overbygning (&lt; 20 m2), SRO</t>
  </si>
  <si>
    <t>Strømpeforing ≤ Ø 200 mm</t>
  </si>
  <si>
    <t>Strømpeforing Ø 200 mm &lt; Ledningsnet ≤ Ø 500 mm</t>
  </si>
  <si>
    <t>Strømpeforing Ø 500 mm &lt; Ledningsnet ≤ Ø 800 mm</t>
  </si>
  <si>
    <t>Tryksatte minipumpestationer (husstandssystemer)</t>
  </si>
  <si>
    <t>Ø 1000 mm &lt; Ledningsnet ≤ Ø 1200 mm</t>
  </si>
  <si>
    <t xml:space="preserve">Ø 200 mm &lt; Ledningsnet ≤ Ø 500 mm </t>
  </si>
  <si>
    <t>Ø 500 mm &lt; Ledningsnet ≤ Ø 800 mm</t>
  </si>
  <si>
    <t>Ø 800 mm &lt; Ledningsnet ≤ Ø 1000 mm</t>
  </si>
  <si>
    <t xml:space="preserve">Tagrenovering Stegholt Renseanlæg </t>
  </si>
  <si>
    <t>Køretøjer, små lastvogne (&lt; 3.500 kg.)</t>
  </si>
  <si>
    <t>Køretøjer, entreprenørmaskiner</t>
  </si>
  <si>
    <t>Prøveudtager</t>
  </si>
  <si>
    <t>Go Pro kamera</t>
  </si>
  <si>
    <t xml:space="preserve">Målerudstyr til laboratoriet 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</si>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</sst>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3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17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5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 applyProtection="1">
      <alignment horizontal="center" vertical="center"/>
    </xf>
    <xf numFmtId="0" fontId="15" fillId="8" borderId="7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5" fillId="6" borderId="7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3">
    <cellStyle name="Komma" xfId="1" builtinId="3"/>
    <cellStyle name="Link" xfId="2" builtinId="8"/>
    <cellStyle name="Normal" xfId="0" builtinId="0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4" t="s">
        <v>10</v>
      </c>
      <c r="E6" s="54"/>
      <c r="F6" s="54"/>
      <c r="G6" s="54"/>
      <c r="H6" s="22"/>
      <c r="I6" s="20"/>
    </row>
    <row r="7" spans="1:9" ht="15" customHeight="1" x14ac:dyDescent="0.25">
      <c r="A7" s="20"/>
      <c r="B7" s="20"/>
      <c r="C7" s="22"/>
      <c r="D7" s="54"/>
      <c r="E7" s="54"/>
      <c r="F7" s="54"/>
      <c r="G7" s="54"/>
      <c r="H7" s="22"/>
      <c r="I7" s="20"/>
    </row>
    <row r="8" spans="1:9" ht="15.75" x14ac:dyDescent="0.25">
      <c r="A8" s="20"/>
      <c r="B8" s="20"/>
      <c r="C8" s="23"/>
      <c r="D8" s="62" t="s">
        <v>104</v>
      </c>
      <c r="E8" s="62"/>
      <c r="F8" s="62"/>
      <c r="G8" s="62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1" t="s">
        <v>11</v>
      </c>
      <c r="E11" s="61"/>
      <c r="F11" s="61"/>
      <c r="G11" s="61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2" t="s">
        <v>20</v>
      </c>
      <c r="E13" s="73"/>
      <c r="F13" s="73"/>
      <c r="G13" s="74"/>
      <c r="H13" s="20"/>
      <c r="I13" s="20"/>
    </row>
    <row r="14" spans="1:9" x14ac:dyDescent="0.25">
      <c r="A14" s="20"/>
      <c r="B14" s="20"/>
      <c r="C14" s="25" t="s">
        <v>13</v>
      </c>
      <c r="D14" s="63" t="s">
        <v>21</v>
      </c>
      <c r="E14" s="64"/>
      <c r="F14" s="64"/>
      <c r="G14" s="65"/>
      <c r="H14" s="20"/>
      <c r="I14" s="20"/>
    </row>
    <row r="15" spans="1:9" x14ac:dyDescent="0.25">
      <c r="A15" s="20"/>
      <c r="B15" s="20"/>
      <c r="C15" s="25" t="s">
        <v>14</v>
      </c>
      <c r="D15" s="66" t="s">
        <v>22</v>
      </c>
      <c r="E15" s="67"/>
      <c r="F15" s="67"/>
      <c r="G15" s="68"/>
      <c r="H15" s="20"/>
      <c r="I15" s="20"/>
    </row>
    <row r="16" spans="1:9" x14ac:dyDescent="0.25">
      <c r="A16" s="20"/>
      <c r="B16" s="20"/>
      <c r="C16" s="25" t="s">
        <v>15</v>
      </c>
      <c r="D16" s="66" t="s">
        <v>23</v>
      </c>
      <c r="E16" s="67"/>
      <c r="F16" s="67"/>
      <c r="G16" s="68"/>
      <c r="H16" s="20"/>
      <c r="I16" s="20"/>
    </row>
    <row r="17" spans="1:9" x14ac:dyDescent="0.25">
      <c r="A17" s="20"/>
      <c r="B17" s="20"/>
      <c r="C17" s="25" t="s">
        <v>16</v>
      </c>
      <c r="D17" s="69" t="s">
        <v>29</v>
      </c>
      <c r="E17" s="70"/>
      <c r="F17" s="70"/>
      <c r="G17" s="71"/>
      <c r="H17" s="20"/>
      <c r="I17" s="20"/>
    </row>
    <row r="18" spans="1:9" x14ac:dyDescent="0.25">
      <c r="A18" s="20"/>
      <c r="B18" s="20"/>
      <c r="C18" s="25" t="s">
        <v>17</v>
      </c>
      <c r="D18" s="55" t="s">
        <v>5</v>
      </c>
      <c r="E18" s="56"/>
      <c r="F18" s="56"/>
      <c r="G18" s="57"/>
      <c r="H18" s="20"/>
      <c r="I18" s="20"/>
    </row>
    <row r="19" spans="1:9" x14ac:dyDescent="0.25">
      <c r="A19" s="20"/>
      <c r="B19" s="20"/>
      <c r="C19" s="25" t="s">
        <v>18</v>
      </c>
      <c r="D19" s="55" t="s">
        <v>25</v>
      </c>
      <c r="E19" s="56"/>
      <c r="F19" s="56"/>
      <c r="G19" s="57"/>
      <c r="H19" s="20"/>
      <c r="I19" s="20"/>
    </row>
    <row r="20" spans="1:9" x14ac:dyDescent="0.25">
      <c r="A20" s="20"/>
      <c r="B20" s="20"/>
      <c r="C20" s="25" t="s">
        <v>19</v>
      </c>
      <c r="D20" s="58" t="s">
        <v>26</v>
      </c>
      <c r="E20" s="59"/>
      <c r="F20" s="59"/>
      <c r="G20" s="60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570312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1" t="s">
        <v>138</v>
      </c>
      <c r="C3" s="81"/>
      <c r="D3" s="81"/>
      <c r="E3" s="81"/>
      <c r="F3" s="81"/>
      <c r="G3" s="81"/>
      <c r="H3" s="81"/>
      <c r="I3" s="20"/>
    </row>
    <row r="4" spans="1:9" ht="15" customHeight="1" x14ac:dyDescent="0.25">
      <c r="A4" s="20"/>
      <c r="B4" s="81"/>
      <c r="C4" s="81"/>
      <c r="D4" s="81"/>
      <c r="E4" s="81"/>
      <c r="F4" s="81"/>
      <c r="G4" s="81"/>
      <c r="H4" s="81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8" t="s">
        <v>103</v>
      </c>
      <c r="C8" s="79"/>
      <c r="D8" s="79"/>
      <c r="E8" s="79"/>
      <c r="F8" s="79"/>
      <c r="G8" s="79"/>
      <c r="H8" s="80"/>
      <c r="I8" s="20"/>
    </row>
    <row r="9" spans="1:9" ht="30" customHeight="1" x14ac:dyDescent="0.25">
      <c r="A9" s="20"/>
      <c r="B9" s="75" t="s">
        <v>28</v>
      </c>
      <c r="C9" s="76"/>
      <c r="D9" s="77"/>
      <c r="E9" s="27">
        <f>'Fane 3. Grundlag'!G12</f>
        <v>148108272.33743322</v>
      </c>
      <c r="F9" s="28" t="s">
        <v>4</v>
      </c>
      <c r="G9" s="29"/>
      <c r="H9" s="30"/>
      <c r="I9" s="20"/>
    </row>
    <row r="10" spans="1:9" x14ac:dyDescent="0.25">
      <c r="A10" s="20"/>
      <c r="B10" s="88" t="s">
        <v>91</v>
      </c>
      <c r="C10" s="83"/>
      <c r="D10" s="84"/>
      <c r="E10" s="31">
        <f>'Fane 3. Grundlag'!G11</f>
        <v>18829862.611287519</v>
      </c>
      <c r="F10" s="28" t="s">
        <v>4</v>
      </c>
      <c r="G10" s="32"/>
      <c r="H10" s="33"/>
      <c r="I10" s="20"/>
    </row>
    <row r="11" spans="1:9" x14ac:dyDescent="0.25">
      <c r="A11" s="20"/>
      <c r="B11" s="82" t="s">
        <v>22</v>
      </c>
      <c r="C11" s="83"/>
      <c r="D11" s="84"/>
      <c r="E11" s="31">
        <f>'Fane 4. Individuelt eff.krav'!G11</f>
        <v>1413849.8303323758</v>
      </c>
      <c r="F11" s="28" t="s">
        <v>4</v>
      </c>
      <c r="G11" s="34"/>
      <c r="H11" s="33"/>
      <c r="I11" s="20"/>
    </row>
    <row r="12" spans="1:9" x14ac:dyDescent="0.25">
      <c r="A12" s="20"/>
      <c r="B12" s="82" t="s">
        <v>23</v>
      </c>
      <c r="C12" s="83"/>
      <c r="D12" s="84"/>
      <c r="E12" s="31">
        <f>'Fane 5. Generelt eff.krav'!G15</f>
        <v>1570900.8954948559</v>
      </c>
      <c r="F12" s="28" t="s">
        <v>4</v>
      </c>
      <c r="G12" s="35"/>
      <c r="H12" s="36"/>
      <c r="I12" s="20"/>
    </row>
    <row r="13" spans="1:9" x14ac:dyDescent="0.25">
      <c r="A13" s="20"/>
      <c r="B13" s="89" t="s">
        <v>37</v>
      </c>
      <c r="C13" s="90"/>
      <c r="D13" s="91"/>
      <c r="E13" s="37">
        <f>$E$9-$E$11-$E$12</f>
        <v>145123521.611606</v>
      </c>
      <c r="F13" s="38" t="s">
        <v>4</v>
      </c>
      <c r="G13" s="37">
        <f>E13</f>
        <v>145123521.611606</v>
      </c>
      <c r="H13" s="38" t="s">
        <v>4</v>
      </c>
      <c r="I13" s="20"/>
    </row>
    <row r="14" spans="1:9" x14ac:dyDescent="0.25">
      <c r="A14" s="20"/>
      <c r="B14" s="78" t="s">
        <v>29</v>
      </c>
      <c r="C14" s="79"/>
      <c r="D14" s="79"/>
      <c r="E14" s="79"/>
      <c r="F14" s="79"/>
      <c r="G14" s="79"/>
      <c r="H14" s="80"/>
      <c r="I14" s="20"/>
    </row>
    <row r="15" spans="1:9" x14ac:dyDescent="0.25">
      <c r="A15" s="20"/>
      <c r="B15" s="85" t="s">
        <v>102</v>
      </c>
      <c r="C15" s="86"/>
      <c r="D15" s="87"/>
      <c r="E15" s="37">
        <f>'Fane 6. Hist. over el. underdæk'!G13</f>
        <v>0</v>
      </c>
      <c r="F15" s="38" t="s">
        <v>4</v>
      </c>
      <c r="G15" s="37">
        <f>E15</f>
        <v>0</v>
      </c>
      <c r="H15" s="38" t="s">
        <v>4</v>
      </c>
      <c r="I15" s="20"/>
    </row>
    <row r="16" spans="1:9" x14ac:dyDescent="0.25">
      <c r="A16" s="20"/>
      <c r="B16" s="78" t="s">
        <v>25</v>
      </c>
      <c r="C16" s="79"/>
      <c r="D16" s="79"/>
      <c r="E16" s="79"/>
      <c r="F16" s="79"/>
      <c r="G16" s="79"/>
      <c r="H16" s="80"/>
      <c r="I16" s="20"/>
    </row>
    <row r="17" spans="1:9" x14ac:dyDescent="0.25">
      <c r="A17" s="20"/>
      <c r="B17" s="75" t="s">
        <v>32</v>
      </c>
      <c r="C17" s="76"/>
      <c r="D17" s="77"/>
      <c r="E17" s="31">
        <f>'Fane 8. Korrektion af PL2015'!G11</f>
        <v>16551678</v>
      </c>
      <c r="F17" s="28" t="s">
        <v>4</v>
      </c>
      <c r="G17" s="39"/>
      <c r="H17" s="30"/>
      <c r="I17" s="20"/>
    </row>
    <row r="18" spans="1:9" x14ac:dyDescent="0.25">
      <c r="A18" s="20"/>
      <c r="B18" s="75" t="s">
        <v>33</v>
      </c>
      <c r="C18" s="76"/>
      <c r="D18" s="77"/>
      <c r="E18" s="31">
        <f>'Fane 8. Korrektion af PL2015'!G17</f>
        <v>-905315</v>
      </c>
      <c r="F18" s="28" t="s">
        <v>4</v>
      </c>
      <c r="G18" s="34"/>
      <c r="H18" s="33"/>
      <c r="I18" s="20"/>
    </row>
    <row r="19" spans="1:9" ht="30" customHeight="1" x14ac:dyDescent="0.25">
      <c r="A19" s="20"/>
      <c r="B19" s="75" t="s">
        <v>92</v>
      </c>
      <c r="C19" s="76"/>
      <c r="D19" s="77"/>
      <c r="E19" s="31">
        <f>'Fane 8. Korrektion af PL2015'!G23</f>
        <v>0</v>
      </c>
      <c r="F19" s="28" t="s">
        <v>4</v>
      </c>
      <c r="G19" s="32"/>
      <c r="H19" s="33"/>
      <c r="I19" s="20"/>
    </row>
    <row r="20" spans="1:9" ht="28.5" customHeight="1" x14ac:dyDescent="0.25">
      <c r="A20" s="20"/>
      <c r="B20" s="75" t="s">
        <v>34</v>
      </c>
      <c r="C20" s="76"/>
      <c r="D20" s="77"/>
      <c r="E20" s="31">
        <f>'Fane 8. Korrektion af PL2015'!G30</f>
        <v>1197768.8721333332</v>
      </c>
      <c r="F20" s="28" t="s">
        <v>4</v>
      </c>
      <c r="G20" s="35"/>
      <c r="H20" s="36"/>
      <c r="I20" s="20"/>
    </row>
    <row r="21" spans="1:9" x14ac:dyDescent="0.25">
      <c r="A21" s="20"/>
      <c r="B21" s="85" t="s">
        <v>35</v>
      </c>
      <c r="C21" s="86"/>
      <c r="D21" s="87"/>
      <c r="E21" s="37">
        <f>SUM(E17:E20)</f>
        <v>16844131.872133333</v>
      </c>
      <c r="F21" s="38" t="s">
        <v>4</v>
      </c>
      <c r="G21" s="37">
        <f>E21</f>
        <v>16844131.872133333</v>
      </c>
      <c r="H21" s="38" t="s">
        <v>4</v>
      </c>
      <c r="I21" s="20"/>
    </row>
    <row r="22" spans="1:9" x14ac:dyDescent="0.25">
      <c r="A22" s="20"/>
      <c r="B22" s="78" t="s">
        <v>30</v>
      </c>
      <c r="C22" s="79"/>
      <c r="D22" s="79"/>
      <c r="E22" s="79"/>
      <c r="F22" s="79"/>
      <c r="G22" s="79"/>
      <c r="H22" s="80"/>
      <c r="I22" s="20"/>
    </row>
    <row r="23" spans="1:9" x14ac:dyDescent="0.25">
      <c r="A23" s="20"/>
      <c r="B23" s="85" t="s">
        <v>31</v>
      </c>
      <c r="C23" s="86"/>
      <c r="D23" s="87"/>
      <c r="E23" s="37">
        <f>'Fane 9. Kontrol af PL2015'!G36</f>
        <v>0</v>
      </c>
      <c r="F23" s="38" t="s">
        <v>4</v>
      </c>
      <c r="G23" s="37">
        <f>E23</f>
        <v>0</v>
      </c>
      <c r="H23" s="38" t="s">
        <v>4</v>
      </c>
      <c r="I23" s="20"/>
    </row>
    <row r="24" spans="1:9" x14ac:dyDescent="0.25">
      <c r="A24" s="20"/>
      <c r="B24" s="78" t="s">
        <v>36</v>
      </c>
      <c r="C24" s="79"/>
      <c r="D24" s="79"/>
      <c r="E24" s="79"/>
      <c r="F24" s="80"/>
      <c r="G24" s="40">
        <f>G13+G15+G21+G23</f>
        <v>161967653.48373935</v>
      </c>
      <c r="H24" s="41" t="s">
        <v>4</v>
      </c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18">
    <mergeCell ref="B17:D17"/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285156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1" t="s">
        <v>9</v>
      </c>
      <c r="C3" s="81"/>
      <c r="D3" s="81"/>
      <c r="E3" s="81"/>
      <c r="F3" s="81"/>
      <c r="G3" s="81"/>
      <c r="H3" s="81"/>
      <c r="I3" s="20"/>
    </row>
    <row r="4" spans="1:9" ht="15" customHeight="1" x14ac:dyDescent="0.25">
      <c r="A4" s="20"/>
      <c r="B4" s="81"/>
      <c r="C4" s="81"/>
      <c r="D4" s="81"/>
      <c r="E4" s="81"/>
      <c r="F4" s="81"/>
      <c r="G4" s="81"/>
      <c r="H4" s="81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8" t="s">
        <v>38</v>
      </c>
      <c r="C8" s="79"/>
      <c r="D8" s="79"/>
      <c r="E8" s="79"/>
      <c r="F8" s="79"/>
      <c r="G8" s="79"/>
      <c r="H8" s="80"/>
      <c r="I8" s="20"/>
    </row>
    <row r="9" spans="1:9" x14ac:dyDescent="0.25">
      <c r="A9" s="20"/>
      <c r="B9" s="82" t="s">
        <v>93</v>
      </c>
      <c r="C9" s="83"/>
      <c r="D9" s="83"/>
      <c r="E9" s="83"/>
      <c r="F9" s="84"/>
      <c r="G9" s="46">
        <v>36189666.696048617</v>
      </c>
      <c r="H9" s="42" t="s">
        <v>4</v>
      </c>
      <c r="I9" s="20"/>
    </row>
    <row r="10" spans="1:9" x14ac:dyDescent="0.25">
      <c r="A10" s="20"/>
      <c r="B10" s="82" t="s">
        <v>94</v>
      </c>
      <c r="C10" s="83"/>
      <c r="D10" s="83"/>
      <c r="E10" s="83"/>
      <c r="F10" s="84"/>
      <c r="G10" s="46">
        <v>93088743.030097097</v>
      </c>
      <c r="H10" s="42" t="s">
        <v>4</v>
      </c>
      <c r="I10" s="20"/>
    </row>
    <row r="11" spans="1:9" x14ac:dyDescent="0.25">
      <c r="A11" s="20"/>
      <c r="B11" s="82" t="s">
        <v>95</v>
      </c>
      <c r="C11" s="83"/>
      <c r="D11" s="83"/>
      <c r="E11" s="83"/>
      <c r="F11" s="84"/>
      <c r="G11" s="46">
        <v>18829862.611287519</v>
      </c>
      <c r="H11" s="42" t="s">
        <v>4</v>
      </c>
      <c r="I11" s="20"/>
    </row>
    <row r="12" spans="1:9" x14ac:dyDescent="0.25">
      <c r="A12" s="20"/>
      <c r="B12" s="78" t="s">
        <v>38</v>
      </c>
      <c r="C12" s="79"/>
      <c r="D12" s="79"/>
      <c r="E12" s="79"/>
      <c r="F12" s="80"/>
      <c r="G12" s="40">
        <f>SUM(G9:G11)</f>
        <v>148108272.33743322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96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24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22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97</v>
      </c>
      <c r="C9" s="97"/>
      <c r="D9" s="97"/>
      <c r="E9" s="97"/>
      <c r="F9" s="98"/>
      <c r="G9" s="10">
        <f>'Fane 3. Grundlag'!G12-'Fane 3. Grundlag'!G11</f>
        <v>129278409.7261457</v>
      </c>
      <c r="H9" s="3" t="s">
        <v>4</v>
      </c>
      <c r="I9" s="1"/>
    </row>
    <row r="10" spans="1:9" x14ac:dyDescent="0.25">
      <c r="A10" s="1"/>
      <c r="B10" s="96" t="s">
        <v>65</v>
      </c>
      <c r="C10" s="97"/>
      <c r="D10" s="97"/>
      <c r="E10" s="97"/>
      <c r="F10" s="98"/>
      <c r="G10" s="53">
        <v>1.0936472944920779</v>
      </c>
      <c r="H10" s="3" t="s">
        <v>66</v>
      </c>
      <c r="I10" s="1"/>
    </row>
    <row r="11" spans="1:9" x14ac:dyDescent="0.25">
      <c r="A11" s="1"/>
      <c r="B11" s="93" t="s">
        <v>22</v>
      </c>
      <c r="C11" s="94"/>
      <c r="D11" s="94"/>
      <c r="E11" s="94"/>
      <c r="F11" s="95"/>
      <c r="G11" s="18">
        <f>$G$9*$G$10/100</f>
        <v>1413849.8303323758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8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102" t="s">
        <v>93</v>
      </c>
      <c r="C9" s="103"/>
      <c r="D9" s="103"/>
      <c r="E9" s="103"/>
      <c r="F9" s="104"/>
      <c r="G9" s="10">
        <f>'Fane 3. Grundlag'!G9</f>
        <v>36189666.696048617</v>
      </c>
      <c r="H9" s="3" t="s">
        <v>4</v>
      </c>
      <c r="I9" s="1"/>
    </row>
    <row r="10" spans="1:9" x14ac:dyDescent="0.25">
      <c r="A10" s="1"/>
      <c r="B10" s="96" t="s">
        <v>23</v>
      </c>
      <c r="C10" s="97"/>
      <c r="D10" s="97"/>
      <c r="E10" s="97"/>
      <c r="F10" s="98"/>
      <c r="G10" s="51">
        <f>2</f>
        <v>2</v>
      </c>
      <c r="H10" s="3" t="s">
        <v>66</v>
      </c>
      <c r="I10" s="1"/>
    </row>
    <row r="11" spans="1:9" x14ac:dyDescent="0.25">
      <c r="A11" s="1"/>
      <c r="B11" s="99" t="s">
        <v>67</v>
      </c>
      <c r="C11" s="100"/>
      <c r="D11" s="100"/>
      <c r="E11" s="100"/>
      <c r="F11" s="101"/>
      <c r="G11" s="17">
        <f>$G$9*$G$10/100</f>
        <v>723793.33392097231</v>
      </c>
      <c r="H11" s="6" t="s">
        <v>4</v>
      </c>
      <c r="I11" s="1"/>
    </row>
    <row r="12" spans="1:9" x14ac:dyDescent="0.25">
      <c r="A12" s="1"/>
      <c r="B12" s="96" t="s">
        <v>94</v>
      </c>
      <c r="C12" s="97"/>
      <c r="D12" s="97"/>
      <c r="E12" s="97"/>
      <c r="F12" s="98"/>
      <c r="G12" s="10">
        <f>'Fane 3. Grundlag'!G10</f>
        <v>93088743.030097097</v>
      </c>
      <c r="H12" s="3" t="s">
        <v>4</v>
      </c>
      <c r="I12" s="1"/>
    </row>
    <row r="13" spans="1:9" x14ac:dyDescent="0.25">
      <c r="A13" s="1"/>
      <c r="B13" s="96" t="s">
        <v>23</v>
      </c>
      <c r="C13" s="97"/>
      <c r="D13" s="97"/>
      <c r="E13" s="97"/>
      <c r="F13" s="98"/>
      <c r="G13" s="52">
        <f>0.91</f>
        <v>0.91</v>
      </c>
      <c r="H13" s="3" t="s">
        <v>66</v>
      </c>
      <c r="I13" s="1"/>
    </row>
    <row r="14" spans="1:9" x14ac:dyDescent="0.25">
      <c r="A14" s="1"/>
      <c r="B14" s="99" t="s">
        <v>68</v>
      </c>
      <c r="C14" s="100"/>
      <c r="D14" s="100"/>
      <c r="E14" s="100"/>
      <c r="F14" s="101"/>
      <c r="G14" s="17">
        <f>$G$12*$G$13/100</f>
        <v>847107.56157388363</v>
      </c>
      <c r="H14" s="6" t="s">
        <v>4</v>
      </c>
      <c r="I14" s="1"/>
    </row>
    <row r="15" spans="1:9" x14ac:dyDescent="0.25">
      <c r="A15" s="1"/>
      <c r="B15" s="93" t="s">
        <v>98</v>
      </c>
      <c r="C15" s="94"/>
      <c r="D15" s="94"/>
      <c r="E15" s="94"/>
      <c r="F15" s="95"/>
      <c r="G15" s="18">
        <f>G11+G14</f>
        <v>1570900.8954948559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100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101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70</v>
      </c>
      <c r="C9" s="97"/>
      <c r="D9" s="97"/>
      <c r="E9" s="97"/>
      <c r="F9" s="98"/>
      <c r="G9" s="46">
        <v>2149073</v>
      </c>
      <c r="H9" s="3" t="s">
        <v>4</v>
      </c>
      <c r="I9" s="1"/>
    </row>
    <row r="10" spans="1:9" x14ac:dyDescent="0.25">
      <c r="A10" s="1"/>
      <c r="B10" s="96" t="s">
        <v>71</v>
      </c>
      <c r="C10" s="97"/>
      <c r="D10" s="97"/>
      <c r="E10" s="97"/>
      <c r="F10" s="98"/>
      <c r="G10" s="46">
        <v>2149073</v>
      </c>
      <c r="H10" s="3" t="s">
        <v>4</v>
      </c>
      <c r="I10" s="1"/>
    </row>
    <row r="11" spans="1:9" x14ac:dyDescent="0.25">
      <c r="A11" s="1"/>
      <c r="B11" s="105" t="s">
        <v>85</v>
      </c>
      <c r="C11" s="106"/>
      <c r="D11" s="106"/>
      <c r="E11" s="106"/>
      <c r="F11" s="107"/>
      <c r="G11" s="48">
        <v>0</v>
      </c>
      <c r="H11" s="12" t="s">
        <v>4</v>
      </c>
      <c r="I11" s="1"/>
    </row>
    <row r="12" spans="1:9" x14ac:dyDescent="0.25">
      <c r="A12" s="1"/>
      <c r="B12" s="96" t="s">
        <v>72</v>
      </c>
      <c r="C12" s="97"/>
      <c r="D12" s="97"/>
      <c r="E12" s="97"/>
      <c r="F12" s="98"/>
      <c r="G12" s="46">
        <v>0</v>
      </c>
      <c r="H12" s="3" t="s">
        <v>4</v>
      </c>
      <c r="I12" s="1"/>
    </row>
    <row r="13" spans="1:9" x14ac:dyDescent="0.25">
      <c r="A13" s="1"/>
      <c r="B13" s="93" t="s">
        <v>69</v>
      </c>
      <c r="C13" s="94"/>
      <c r="D13" s="94"/>
      <c r="E13" s="94"/>
      <c r="F13" s="95"/>
      <c r="G13" s="18">
        <v>0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79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27</v>
      </c>
      <c r="C3" s="92"/>
      <c r="D3" s="92"/>
      <c r="E3" s="92"/>
      <c r="F3" s="92"/>
      <c r="G3" s="92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5</v>
      </c>
      <c r="C8" s="94"/>
      <c r="D8" s="94"/>
      <c r="E8" s="94"/>
      <c r="F8" s="94"/>
      <c r="G8" s="95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73</v>
      </c>
      <c r="F9" s="108" t="s">
        <v>3</v>
      </c>
      <c r="G9" s="108"/>
      <c r="H9" s="1"/>
    </row>
    <row r="10" spans="1:8" x14ac:dyDescent="0.25">
      <c r="A10" s="1"/>
      <c r="B10" s="50" t="s">
        <v>105</v>
      </c>
      <c r="C10" s="47">
        <v>2015</v>
      </c>
      <c r="D10" s="47">
        <v>5</v>
      </c>
      <c r="E10" s="46">
        <v>268709.24</v>
      </c>
      <c r="F10" s="10">
        <f>E10/D10</f>
        <v>53741.847999999998</v>
      </c>
      <c r="G10" s="3" t="s">
        <v>4</v>
      </c>
      <c r="H10" s="1"/>
    </row>
    <row r="11" spans="1:8" x14ac:dyDescent="0.25">
      <c r="A11" s="1"/>
      <c r="B11" s="50" t="s">
        <v>106</v>
      </c>
      <c r="C11" s="47">
        <v>2015</v>
      </c>
      <c r="D11" s="47">
        <v>60</v>
      </c>
      <c r="E11" s="46">
        <v>106065.3</v>
      </c>
      <c r="F11" s="10">
        <f t="shared" ref="F11:F46" si="0">E11/D11</f>
        <v>1767.7550000000001</v>
      </c>
      <c r="G11" s="3" t="s">
        <v>4</v>
      </c>
      <c r="H11" s="1"/>
    </row>
    <row r="12" spans="1:8" x14ac:dyDescent="0.25">
      <c r="A12" s="1"/>
      <c r="B12" s="50" t="s">
        <v>107</v>
      </c>
      <c r="C12" s="47">
        <v>2015</v>
      </c>
      <c r="D12" s="47">
        <v>75</v>
      </c>
      <c r="E12" s="46">
        <v>8009348.0800000001</v>
      </c>
      <c r="F12" s="10">
        <f t="shared" si="0"/>
        <v>106791.30773333333</v>
      </c>
      <c r="G12" s="3" t="s">
        <v>4</v>
      </c>
      <c r="H12" s="1"/>
    </row>
    <row r="13" spans="1:8" x14ac:dyDescent="0.25">
      <c r="A13" s="1"/>
      <c r="B13" s="50" t="s">
        <v>108</v>
      </c>
      <c r="C13" s="47">
        <v>2015</v>
      </c>
      <c r="D13" s="47">
        <v>20</v>
      </c>
      <c r="E13" s="46">
        <v>578749.97</v>
      </c>
      <c r="F13" s="10">
        <f t="shared" si="0"/>
        <v>28937.498499999998</v>
      </c>
      <c r="G13" s="3" t="s">
        <v>4</v>
      </c>
      <c r="H13" s="1"/>
    </row>
    <row r="14" spans="1:8" x14ac:dyDescent="0.25">
      <c r="A14" s="1"/>
      <c r="B14" s="50" t="s">
        <v>109</v>
      </c>
      <c r="C14" s="47">
        <v>2015</v>
      </c>
      <c r="D14" s="47">
        <v>60</v>
      </c>
      <c r="E14" s="46">
        <v>414842.94</v>
      </c>
      <c r="F14" s="10">
        <f t="shared" si="0"/>
        <v>6914.049</v>
      </c>
      <c r="G14" s="3" t="s">
        <v>4</v>
      </c>
      <c r="H14" s="1"/>
    </row>
    <row r="15" spans="1:8" x14ac:dyDescent="0.25">
      <c r="A15" s="1"/>
      <c r="B15" s="50" t="s">
        <v>110</v>
      </c>
      <c r="C15" s="47">
        <v>2015</v>
      </c>
      <c r="D15" s="47">
        <v>20</v>
      </c>
      <c r="E15" s="46">
        <v>90653.8</v>
      </c>
      <c r="F15" s="10">
        <f t="shared" si="0"/>
        <v>4532.6900000000005</v>
      </c>
      <c r="G15" s="3" t="s">
        <v>4</v>
      </c>
      <c r="H15" s="1"/>
    </row>
    <row r="16" spans="1:8" x14ac:dyDescent="0.25">
      <c r="A16" s="1"/>
      <c r="B16" s="50" t="s">
        <v>111</v>
      </c>
      <c r="C16" s="47">
        <v>2015</v>
      </c>
      <c r="D16" s="47">
        <v>10</v>
      </c>
      <c r="E16" s="46">
        <v>20500</v>
      </c>
      <c r="F16" s="10">
        <f t="shared" si="0"/>
        <v>2050</v>
      </c>
      <c r="G16" s="3" t="s">
        <v>4</v>
      </c>
      <c r="H16" s="1"/>
    </row>
    <row r="17" spans="1:8" x14ac:dyDescent="0.25">
      <c r="A17" s="1"/>
      <c r="B17" s="50" t="s">
        <v>112</v>
      </c>
      <c r="C17" s="47">
        <v>2015</v>
      </c>
      <c r="D17" s="47">
        <v>20</v>
      </c>
      <c r="E17" s="46">
        <v>637610.75</v>
      </c>
      <c r="F17" s="10">
        <f t="shared" si="0"/>
        <v>31880.537499999999</v>
      </c>
      <c r="G17" s="3" t="s">
        <v>4</v>
      </c>
      <c r="H17" s="1"/>
    </row>
    <row r="18" spans="1:8" x14ac:dyDescent="0.25">
      <c r="A18" s="1"/>
      <c r="B18" s="50" t="s">
        <v>113</v>
      </c>
      <c r="C18" s="47">
        <v>2015</v>
      </c>
      <c r="D18" s="47">
        <v>10</v>
      </c>
      <c r="E18" s="46">
        <v>183371.5</v>
      </c>
      <c r="F18" s="10">
        <f t="shared" si="0"/>
        <v>18337.150000000001</v>
      </c>
      <c r="G18" s="3" t="s">
        <v>4</v>
      </c>
      <c r="H18" s="1"/>
    </row>
    <row r="19" spans="1:8" x14ac:dyDescent="0.25">
      <c r="A19" s="1"/>
      <c r="B19" s="50" t="s">
        <v>114</v>
      </c>
      <c r="C19" s="47">
        <v>2015</v>
      </c>
      <c r="D19" s="47">
        <v>50</v>
      </c>
      <c r="E19" s="46">
        <v>584807.18999999994</v>
      </c>
      <c r="F19" s="10">
        <f t="shared" si="0"/>
        <v>11696.143799999998</v>
      </c>
      <c r="G19" s="3" t="s">
        <v>4</v>
      </c>
      <c r="H19" s="1"/>
    </row>
    <row r="20" spans="1:8" x14ac:dyDescent="0.25">
      <c r="A20" s="1"/>
      <c r="B20" s="50" t="s">
        <v>115</v>
      </c>
      <c r="C20" s="47">
        <v>2015</v>
      </c>
      <c r="D20" s="47">
        <v>75</v>
      </c>
      <c r="E20" s="46">
        <v>13514231.689999999</v>
      </c>
      <c r="F20" s="10">
        <f t="shared" si="0"/>
        <v>180189.75586666667</v>
      </c>
      <c r="G20" s="3" t="s">
        <v>4</v>
      </c>
      <c r="H20" s="1"/>
    </row>
    <row r="21" spans="1:8" x14ac:dyDescent="0.25">
      <c r="A21" s="1"/>
      <c r="B21" s="50" t="s">
        <v>116</v>
      </c>
      <c r="C21" s="47">
        <v>2015</v>
      </c>
      <c r="D21" s="47">
        <v>50</v>
      </c>
      <c r="E21" s="46">
        <v>1693196.92</v>
      </c>
      <c r="F21" s="10">
        <f t="shared" si="0"/>
        <v>33863.938399999999</v>
      </c>
      <c r="G21" s="3" t="s">
        <v>4</v>
      </c>
      <c r="H21" s="1"/>
    </row>
    <row r="22" spans="1:8" x14ac:dyDescent="0.25">
      <c r="A22" s="1"/>
      <c r="B22" s="50" t="s">
        <v>117</v>
      </c>
      <c r="C22" s="47">
        <v>2015</v>
      </c>
      <c r="D22" s="47">
        <v>20</v>
      </c>
      <c r="E22" s="46">
        <v>1471042.01</v>
      </c>
      <c r="F22" s="10">
        <f t="shared" si="0"/>
        <v>73552.1005</v>
      </c>
      <c r="G22" s="3" t="s">
        <v>4</v>
      </c>
      <c r="H22" s="1"/>
    </row>
    <row r="23" spans="1:8" x14ac:dyDescent="0.25">
      <c r="A23" s="1"/>
      <c r="B23" s="50" t="s">
        <v>118</v>
      </c>
      <c r="C23" s="47">
        <v>2015</v>
      </c>
      <c r="D23" s="47">
        <v>10</v>
      </c>
      <c r="E23" s="46">
        <v>991653.59</v>
      </c>
      <c r="F23" s="10">
        <f t="shared" si="0"/>
        <v>99165.358999999997</v>
      </c>
      <c r="G23" s="3" t="s">
        <v>4</v>
      </c>
      <c r="H23" s="1"/>
    </row>
    <row r="24" spans="1:8" x14ac:dyDescent="0.25">
      <c r="A24" s="1"/>
      <c r="B24" s="50" t="s">
        <v>119</v>
      </c>
      <c r="C24" s="47">
        <v>2015</v>
      </c>
      <c r="D24" s="47">
        <v>20</v>
      </c>
      <c r="E24" s="46">
        <v>6305958.7199999997</v>
      </c>
      <c r="F24" s="10">
        <f t="shared" si="0"/>
        <v>315297.93599999999</v>
      </c>
      <c r="G24" s="3" t="s">
        <v>4</v>
      </c>
      <c r="H24" s="1"/>
    </row>
    <row r="25" spans="1:8" x14ac:dyDescent="0.25">
      <c r="A25" s="1"/>
      <c r="B25" s="50" t="s">
        <v>120</v>
      </c>
      <c r="C25" s="47">
        <v>2015</v>
      </c>
      <c r="D25" s="47">
        <v>10</v>
      </c>
      <c r="E25" s="46">
        <v>308426.84000000003</v>
      </c>
      <c r="F25" s="10">
        <f t="shared" si="0"/>
        <v>30842.684000000001</v>
      </c>
      <c r="G25" s="3" t="s">
        <v>4</v>
      </c>
      <c r="H25" s="1"/>
    </row>
    <row r="26" spans="1:8" x14ac:dyDescent="0.25">
      <c r="A26" s="1"/>
      <c r="B26" s="50" t="s">
        <v>121</v>
      </c>
      <c r="C26" s="47">
        <v>2015</v>
      </c>
      <c r="D26" s="47">
        <v>50</v>
      </c>
      <c r="E26" s="46">
        <v>803515.05</v>
      </c>
      <c r="F26" s="10">
        <f t="shared" si="0"/>
        <v>16070.301000000001</v>
      </c>
      <c r="G26" s="3" t="s">
        <v>4</v>
      </c>
      <c r="H26" s="1"/>
    </row>
    <row r="27" spans="1:8" x14ac:dyDescent="0.25">
      <c r="A27" s="1"/>
      <c r="B27" s="50" t="s">
        <v>122</v>
      </c>
      <c r="C27" s="47">
        <v>2015</v>
      </c>
      <c r="D27" s="47">
        <v>50</v>
      </c>
      <c r="E27" s="46">
        <v>7402453.9900000002</v>
      </c>
      <c r="F27" s="10">
        <f t="shared" si="0"/>
        <v>148049.07980000001</v>
      </c>
      <c r="G27" s="3" t="s">
        <v>4</v>
      </c>
      <c r="H27" s="1"/>
    </row>
    <row r="28" spans="1:8" x14ac:dyDescent="0.25">
      <c r="A28" s="1"/>
      <c r="B28" s="50" t="s">
        <v>123</v>
      </c>
      <c r="C28" s="47">
        <v>2015</v>
      </c>
      <c r="D28" s="47">
        <v>50</v>
      </c>
      <c r="E28" s="46">
        <v>435781.17</v>
      </c>
      <c r="F28" s="10">
        <f t="shared" si="0"/>
        <v>8715.6234000000004</v>
      </c>
      <c r="G28" s="3" t="s">
        <v>4</v>
      </c>
      <c r="H28" s="1"/>
    </row>
    <row r="29" spans="1:8" x14ac:dyDescent="0.25">
      <c r="A29" s="1"/>
      <c r="B29" s="50" t="s">
        <v>124</v>
      </c>
      <c r="C29" s="47">
        <v>2015</v>
      </c>
      <c r="D29" s="47">
        <v>30</v>
      </c>
      <c r="E29" s="46">
        <v>245729.72</v>
      </c>
      <c r="F29" s="10">
        <f t="shared" si="0"/>
        <v>8190.9906666666666</v>
      </c>
      <c r="G29" s="3" t="s">
        <v>4</v>
      </c>
      <c r="H29" s="1"/>
    </row>
    <row r="30" spans="1:8" x14ac:dyDescent="0.25">
      <c r="A30" s="1"/>
      <c r="B30" s="50" t="s">
        <v>125</v>
      </c>
      <c r="C30" s="47">
        <v>2015</v>
      </c>
      <c r="D30" s="47">
        <v>75</v>
      </c>
      <c r="E30" s="46">
        <v>8012604.5599999996</v>
      </c>
      <c r="F30" s="10">
        <f t="shared" si="0"/>
        <v>106834.72746666666</v>
      </c>
      <c r="G30" s="3" t="s">
        <v>4</v>
      </c>
      <c r="H30" s="1"/>
    </row>
    <row r="31" spans="1:8" x14ac:dyDescent="0.25">
      <c r="A31" s="1"/>
      <c r="B31" s="50" t="s">
        <v>126</v>
      </c>
      <c r="C31" s="47">
        <v>2015</v>
      </c>
      <c r="D31" s="47">
        <v>75</v>
      </c>
      <c r="E31" s="46">
        <v>5422998.4800000004</v>
      </c>
      <c r="F31" s="10">
        <f t="shared" si="0"/>
        <v>72306.646400000012</v>
      </c>
      <c r="G31" s="3" t="s">
        <v>4</v>
      </c>
      <c r="H31" s="1"/>
    </row>
    <row r="32" spans="1:8" x14ac:dyDescent="0.25">
      <c r="A32" s="1"/>
      <c r="B32" s="50" t="s">
        <v>127</v>
      </c>
      <c r="C32" s="47">
        <v>2015</v>
      </c>
      <c r="D32" s="47">
        <v>75</v>
      </c>
      <c r="E32" s="46">
        <v>14454381.960000001</v>
      </c>
      <c r="F32" s="10">
        <f t="shared" si="0"/>
        <v>192725.09280000001</v>
      </c>
      <c r="G32" s="3" t="s">
        <v>4</v>
      </c>
      <c r="H32" s="1"/>
    </row>
    <row r="33" spans="1:8" x14ac:dyDescent="0.25">
      <c r="A33" s="1"/>
      <c r="B33" s="50" t="s">
        <v>128</v>
      </c>
      <c r="C33" s="47">
        <v>2015</v>
      </c>
      <c r="D33" s="47">
        <v>75</v>
      </c>
      <c r="E33" s="46">
        <v>5225099.3600000003</v>
      </c>
      <c r="F33" s="10">
        <f t="shared" si="0"/>
        <v>69667.991466666674</v>
      </c>
      <c r="G33" s="3" t="s">
        <v>4</v>
      </c>
      <c r="H33" s="1"/>
    </row>
    <row r="34" spans="1:8" x14ac:dyDescent="0.25">
      <c r="A34" s="1"/>
      <c r="B34" s="50" t="s">
        <v>129</v>
      </c>
      <c r="C34" s="47">
        <v>2015</v>
      </c>
      <c r="D34" s="47">
        <v>20</v>
      </c>
      <c r="E34" s="46">
        <v>121384.41</v>
      </c>
      <c r="F34" s="10">
        <f t="shared" si="0"/>
        <v>6069.2205000000004</v>
      </c>
      <c r="G34" s="3" t="s">
        <v>4</v>
      </c>
      <c r="H34" s="1"/>
    </row>
    <row r="35" spans="1:8" x14ac:dyDescent="0.25">
      <c r="A35" s="1"/>
      <c r="B35" s="50" t="s">
        <v>130</v>
      </c>
      <c r="C35" s="47">
        <v>2015</v>
      </c>
      <c r="D35" s="47">
        <v>5</v>
      </c>
      <c r="E35" s="46">
        <v>478669</v>
      </c>
      <c r="F35" s="10">
        <f t="shared" si="0"/>
        <v>95733.8</v>
      </c>
      <c r="G35" s="3" t="s">
        <v>4</v>
      </c>
      <c r="H35" s="1"/>
    </row>
    <row r="36" spans="1:8" x14ac:dyDescent="0.25">
      <c r="A36" s="1"/>
      <c r="B36" s="50" t="s">
        <v>131</v>
      </c>
      <c r="C36" s="47">
        <v>2015</v>
      </c>
      <c r="D36" s="47">
        <v>5</v>
      </c>
      <c r="E36" s="46">
        <v>213600</v>
      </c>
      <c r="F36" s="10">
        <f t="shared" si="0"/>
        <v>42720</v>
      </c>
      <c r="G36" s="3" t="s">
        <v>4</v>
      </c>
      <c r="H36" s="1"/>
    </row>
    <row r="37" spans="1:8" x14ac:dyDescent="0.25">
      <c r="A37" s="1"/>
      <c r="B37" s="50" t="s">
        <v>132</v>
      </c>
      <c r="C37" s="47">
        <v>2015</v>
      </c>
      <c r="D37" s="47">
        <v>10</v>
      </c>
      <c r="E37" s="46">
        <v>31749</v>
      </c>
      <c r="F37" s="10">
        <f t="shared" si="0"/>
        <v>3174.9</v>
      </c>
      <c r="G37" s="3" t="s">
        <v>4</v>
      </c>
      <c r="H37" s="1"/>
    </row>
    <row r="38" spans="1:8" x14ac:dyDescent="0.25">
      <c r="A38" s="1"/>
      <c r="B38" s="50" t="s">
        <v>133</v>
      </c>
      <c r="C38" s="47">
        <v>2015</v>
      </c>
      <c r="D38" s="47">
        <v>5</v>
      </c>
      <c r="E38" s="46">
        <v>5996</v>
      </c>
      <c r="F38" s="10">
        <f t="shared" si="0"/>
        <v>1199.2</v>
      </c>
      <c r="G38" s="3" t="s">
        <v>4</v>
      </c>
      <c r="H38" s="1"/>
    </row>
    <row r="39" spans="1:8" x14ac:dyDescent="0.25">
      <c r="A39" s="1"/>
      <c r="B39" s="50" t="s">
        <v>134</v>
      </c>
      <c r="C39" s="47">
        <v>2015</v>
      </c>
      <c r="D39" s="47">
        <v>5</v>
      </c>
      <c r="E39" s="46">
        <v>21203.5</v>
      </c>
      <c r="F39" s="10">
        <f t="shared" si="0"/>
        <v>4240.7</v>
      </c>
      <c r="G39" s="3" t="s">
        <v>4</v>
      </c>
      <c r="H39" s="1"/>
    </row>
    <row r="40" spans="1:8" x14ac:dyDescent="0.25">
      <c r="A40" s="1"/>
      <c r="B40" s="50" t="s">
        <v>107</v>
      </c>
      <c r="C40" s="47">
        <v>2015</v>
      </c>
      <c r="D40" s="47">
        <v>75</v>
      </c>
      <c r="E40" s="46">
        <v>120544.3</v>
      </c>
      <c r="F40" s="10">
        <f t="shared" si="0"/>
        <v>1607.2573333333335</v>
      </c>
      <c r="G40" s="3" t="s">
        <v>4</v>
      </c>
      <c r="H40" s="1"/>
    </row>
    <row r="41" spans="1:8" x14ac:dyDescent="0.25">
      <c r="A41" s="1"/>
      <c r="B41" s="50" t="s">
        <v>107</v>
      </c>
      <c r="C41" s="47">
        <v>2015</v>
      </c>
      <c r="D41" s="47">
        <v>75</v>
      </c>
      <c r="E41" s="46">
        <v>24108.86</v>
      </c>
      <c r="F41" s="10">
        <f t="shared" si="0"/>
        <v>321.45146666666665</v>
      </c>
      <c r="G41" s="3" t="s">
        <v>4</v>
      </c>
      <c r="H41" s="1"/>
    </row>
    <row r="42" spans="1:8" x14ac:dyDescent="0.25">
      <c r="A42" s="1"/>
      <c r="B42" s="50" t="s">
        <v>107</v>
      </c>
      <c r="C42" s="47">
        <v>2015</v>
      </c>
      <c r="D42" s="47">
        <v>10</v>
      </c>
      <c r="E42" s="46">
        <v>433459.20000000001</v>
      </c>
      <c r="F42" s="10">
        <f t="shared" si="0"/>
        <v>43345.919999999998</v>
      </c>
      <c r="G42" s="3" t="s">
        <v>4</v>
      </c>
      <c r="H42" s="1"/>
    </row>
    <row r="43" spans="1:8" x14ac:dyDescent="0.25">
      <c r="A43" s="1"/>
      <c r="B43" s="50" t="s">
        <v>107</v>
      </c>
      <c r="C43" s="47">
        <v>2015</v>
      </c>
      <c r="D43" s="47">
        <v>75</v>
      </c>
      <c r="E43" s="46">
        <v>554503.78</v>
      </c>
      <c r="F43" s="10">
        <f t="shared" si="0"/>
        <v>7393.383733333334</v>
      </c>
      <c r="G43" s="3" t="s">
        <v>4</v>
      </c>
      <c r="H43" s="1"/>
    </row>
    <row r="44" spans="1:8" x14ac:dyDescent="0.25">
      <c r="A44" s="1"/>
      <c r="B44" s="50" t="s">
        <v>114</v>
      </c>
      <c r="C44" s="47">
        <v>2015</v>
      </c>
      <c r="D44" s="47">
        <v>50</v>
      </c>
      <c r="E44" s="46">
        <v>781499.69</v>
      </c>
      <c r="F44" s="10">
        <f t="shared" si="0"/>
        <v>15629.993799999998</v>
      </c>
      <c r="G44" s="3" t="s">
        <v>4</v>
      </c>
      <c r="H44" s="1"/>
    </row>
    <row r="45" spans="1:8" x14ac:dyDescent="0.25">
      <c r="A45" s="1"/>
      <c r="B45" s="50" t="s">
        <v>107</v>
      </c>
      <c r="C45" s="47">
        <v>2015</v>
      </c>
      <c r="D45" s="47">
        <v>75</v>
      </c>
      <c r="E45" s="46">
        <v>24108.86</v>
      </c>
      <c r="F45" s="10">
        <f t="shared" si="0"/>
        <v>321.45146666666665</v>
      </c>
      <c r="G45" s="3" t="s">
        <v>4</v>
      </c>
      <c r="H45" s="1"/>
    </row>
    <row r="46" spans="1:8" x14ac:dyDescent="0.25">
      <c r="A46" s="1"/>
      <c r="B46" s="50" t="s">
        <v>107</v>
      </c>
      <c r="C46" s="47">
        <v>2015</v>
      </c>
      <c r="D46" s="47">
        <v>75</v>
      </c>
      <c r="E46" s="46">
        <v>24108.86</v>
      </c>
      <c r="F46" s="10">
        <f t="shared" si="0"/>
        <v>321.45146666666665</v>
      </c>
      <c r="G46" s="3" t="s">
        <v>4</v>
      </c>
      <c r="H46" s="1"/>
    </row>
    <row r="47" spans="1:8" x14ac:dyDescent="0.25">
      <c r="A47" s="1"/>
      <c r="B47" s="93" t="s">
        <v>135</v>
      </c>
      <c r="C47" s="94"/>
      <c r="D47" s="94"/>
      <c r="E47" s="95"/>
      <c r="F47" s="18">
        <f>SUM(F10:F46)</f>
        <v>1844199.9360666666</v>
      </c>
      <c r="G47" s="8" t="s">
        <v>4</v>
      </c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2"/>
      <c r="B52" s="2"/>
      <c r="C52" s="2"/>
      <c r="D52" s="2"/>
      <c r="E52" s="2"/>
      <c r="F52" s="2"/>
      <c r="G52" s="2"/>
      <c r="H52" s="2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  <row r="54" spans="1:8" x14ac:dyDescent="0.25">
      <c r="A54" s="2"/>
      <c r="B54" s="2"/>
      <c r="C54" s="2"/>
      <c r="D54" s="2"/>
      <c r="E54" s="2"/>
      <c r="F54" s="2"/>
      <c r="G54" s="2"/>
      <c r="H54" s="2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x14ac:dyDescent="0.25">
      <c r="A56" s="2"/>
      <c r="B56" s="2"/>
      <c r="C56" s="2"/>
      <c r="D56" s="2"/>
      <c r="E56" s="2"/>
      <c r="F56" s="2"/>
      <c r="G56" s="2"/>
      <c r="H56" s="2"/>
    </row>
    <row r="57" spans="1:8" x14ac:dyDescent="0.25">
      <c r="A57" s="2"/>
      <c r="B57" s="2"/>
      <c r="C57" s="2"/>
      <c r="D57" s="2"/>
      <c r="E57" s="2"/>
      <c r="F57" s="2"/>
      <c r="G57" s="2"/>
      <c r="H57" s="2"/>
    </row>
    <row r="58" spans="1:8" x14ac:dyDescent="0.25">
      <c r="A58" s="2"/>
      <c r="B58" s="2"/>
      <c r="C58" s="2"/>
      <c r="D58" s="2"/>
      <c r="E58" s="2"/>
      <c r="F58" s="2"/>
      <c r="G58" s="2"/>
      <c r="H58" s="2"/>
    </row>
    <row r="59" spans="1:8" x14ac:dyDescent="0.25">
      <c r="A59" s="2"/>
      <c r="B59" s="2"/>
      <c r="C59" s="2"/>
      <c r="D59" s="2"/>
      <c r="E59" s="2"/>
      <c r="F59" s="2"/>
      <c r="G59" s="2"/>
      <c r="H59" s="2"/>
    </row>
    <row r="60" spans="1:8" x14ac:dyDescent="0.25">
      <c r="A60" s="2"/>
      <c r="B60" s="2"/>
      <c r="C60" s="2"/>
      <c r="D60" s="2"/>
      <c r="E60" s="2"/>
      <c r="F60" s="2"/>
      <c r="G60" s="2"/>
      <c r="H60" s="2"/>
    </row>
    <row r="61" spans="1:8" x14ac:dyDescent="0.25">
      <c r="A61" s="2"/>
      <c r="B61" s="2"/>
      <c r="C61" s="2"/>
      <c r="D61" s="2"/>
      <c r="E61" s="2"/>
      <c r="F61" s="2"/>
      <c r="G61" s="2"/>
      <c r="H61" s="2"/>
    </row>
    <row r="62" spans="1:8" x14ac:dyDescent="0.25">
      <c r="A62" s="2"/>
      <c r="B62" s="2"/>
      <c r="C62" s="2"/>
      <c r="D62" s="2"/>
      <c r="E62" s="2"/>
      <c r="F62" s="2"/>
      <c r="G62" s="2"/>
      <c r="H62" s="2"/>
    </row>
    <row r="63" spans="1:8" x14ac:dyDescent="0.25">
      <c r="A63" s="2"/>
      <c r="B63" s="2"/>
      <c r="C63" s="2"/>
      <c r="D63" s="2"/>
      <c r="E63" s="2"/>
      <c r="F63" s="2"/>
      <c r="G63" s="2"/>
      <c r="H63" s="2"/>
    </row>
    <row r="64" spans="1:8" x14ac:dyDescent="0.25">
      <c r="A64" s="2"/>
      <c r="B64" s="2"/>
      <c r="C64" s="2"/>
      <c r="D64" s="2"/>
      <c r="E64" s="2"/>
      <c r="F64" s="2"/>
      <c r="G64" s="2"/>
      <c r="H64" s="2"/>
    </row>
    <row r="65" spans="1:8" x14ac:dyDescent="0.25">
      <c r="A65" s="2"/>
      <c r="B65" s="2"/>
      <c r="C65" s="2"/>
      <c r="D65" s="2"/>
      <c r="E65" s="2"/>
      <c r="F65" s="2"/>
      <c r="G65" s="2"/>
      <c r="H65" s="2"/>
    </row>
    <row r="66" spans="1:8" x14ac:dyDescent="0.25">
      <c r="A66" s="2"/>
      <c r="B66" s="2"/>
      <c r="C66" s="2"/>
      <c r="D66" s="2"/>
      <c r="E66" s="2"/>
      <c r="F66" s="2"/>
      <c r="G66" s="2"/>
      <c r="H66" s="2"/>
    </row>
    <row r="67" spans="1:8" x14ac:dyDescent="0.25">
      <c r="A67" s="2"/>
      <c r="B67" s="2"/>
      <c r="C67" s="2"/>
      <c r="D67" s="2"/>
      <c r="E67" s="2"/>
      <c r="F67" s="2"/>
      <c r="G67" s="2"/>
      <c r="H67" s="2"/>
    </row>
    <row r="68" spans="1:8" x14ac:dyDescent="0.25">
      <c r="A68" s="2"/>
      <c r="B68" s="2"/>
      <c r="C68" s="2"/>
      <c r="D68" s="2"/>
      <c r="E68" s="2"/>
      <c r="F68" s="2"/>
      <c r="G68" s="2"/>
      <c r="H68" s="2"/>
    </row>
    <row r="69" spans="1:8" x14ac:dyDescent="0.25">
      <c r="A69" s="2"/>
      <c r="B69" s="2"/>
      <c r="C69" s="2"/>
      <c r="D69" s="2"/>
      <c r="E69" s="2"/>
      <c r="F69" s="2"/>
      <c r="G69" s="2"/>
      <c r="H69" s="2"/>
    </row>
    <row r="70" spans="1:8" x14ac:dyDescent="0.25">
      <c r="A70" s="2"/>
      <c r="B70" s="2"/>
      <c r="C70" s="2"/>
      <c r="D70" s="2"/>
      <c r="E70" s="2"/>
      <c r="F70" s="2"/>
      <c r="G70" s="2"/>
      <c r="H70" s="2"/>
    </row>
    <row r="71" spans="1:8" x14ac:dyDescent="0.25">
      <c r="A71" s="2"/>
      <c r="B71" s="2"/>
      <c r="C71" s="2"/>
      <c r="D71" s="2"/>
      <c r="E71" s="2"/>
      <c r="F71" s="2"/>
      <c r="G71" s="2"/>
      <c r="H71" s="2"/>
    </row>
    <row r="72" spans="1:8" x14ac:dyDescent="0.25">
      <c r="A72" s="2"/>
      <c r="B72" s="2"/>
      <c r="C72" s="2"/>
      <c r="D72" s="2"/>
      <c r="E72" s="2"/>
      <c r="F72" s="2"/>
      <c r="G72" s="2"/>
      <c r="H72" s="2"/>
    </row>
    <row r="73" spans="1:8" x14ac:dyDescent="0.25">
      <c r="A73" s="2"/>
      <c r="B73" s="2"/>
      <c r="C73" s="2"/>
      <c r="D73" s="2"/>
      <c r="E73" s="2"/>
      <c r="F73" s="2"/>
      <c r="G73" s="2"/>
      <c r="H73" s="2"/>
    </row>
    <row r="74" spans="1:8" x14ac:dyDescent="0.25">
      <c r="A74" s="2"/>
      <c r="B74" s="2"/>
      <c r="C74" s="2"/>
      <c r="D74" s="2"/>
      <c r="E74" s="2"/>
      <c r="F74" s="2"/>
      <c r="G74" s="2"/>
      <c r="H74" s="2"/>
    </row>
    <row r="75" spans="1:8" x14ac:dyDescent="0.25">
      <c r="A75" s="2"/>
      <c r="B75" s="2"/>
      <c r="C75" s="2"/>
      <c r="D75" s="2"/>
      <c r="E75" s="2"/>
      <c r="F75" s="2"/>
      <c r="G75" s="2"/>
      <c r="H75" s="2"/>
    </row>
    <row r="76" spans="1:8" x14ac:dyDescent="0.25">
      <c r="A76" s="2"/>
      <c r="B76" s="2"/>
      <c r="C76" s="2"/>
      <c r="D76" s="2"/>
      <c r="E76" s="2"/>
      <c r="F76" s="2"/>
      <c r="G76" s="2"/>
      <c r="H76" s="2"/>
    </row>
    <row r="77" spans="1:8" x14ac:dyDescent="0.25">
      <c r="A77" s="2"/>
      <c r="B77" s="2"/>
      <c r="C77" s="2"/>
      <c r="D77" s="2"/>
      <c r="E77" s="2"/>
      <c r="F77" s="2"/>
      <c r="G77" s="2"/>
      <c r="H77" s="2"/>
    </row>
    <row r="78" spans="1:8" x14ac:dyDescent="0.25">
      <c r="A78" s="2"/>
      <c r="B78" s="2"/>
      <c r="C78" s="2"/>
      <c r="D78" s="2"/>
      <c r="E78" s="2"/>
      <c r="F78" s="2"/>
      <c r="G78" s="2"/>
      <c r="H78" s="2"/>
    </row>
    <row r="79" spans="1:8" x14ac:dyDescent="0.25">
      <c r="A79" s="2"/>
      <c r="B79" s="2"/>
      <c r="C79" s="2"/>
      <c r="D79" s="2"/>
      <c r="E79" s="2"/>
      <c r="F79" s="2"/>
      <c r="G79" s="2"/>
      <c r="H79" s="2"/>
    </row>
  </sheetData>
  <sheetProtection password="C6BD" sheet="1" objects="1" scenarios="1"/>
  <mergeCells count="4">
    <mergeCell ref="B47:E47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12" t="s">
        <v>7</v>
      </c>
      <c r="C3" s="112"/>
      <c r="D3" s="112"/>
      <c r="E3" s="112"/>
      <c r="F3" s="112"/>
      <c r="G3" s="112"/>
      <c r="H3" s="112"/>
      <c r="I3" s="1"/>
    </row>
    <row r="4" spans="1:9" ht="15" customHeight="1" x14ac:dyDescent="0.25">
      <c r="A4" s="1"/>
      <c r="B4" s="112"/>
      <c r="C4" s="112"/>
      <c r="D4" s="112"/>
      <c r="E4" s="112"/>
      <c r="F4" s="112"/>
      <c r="G4" s="112"/>
      <c r="H4" s="11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09" t="s">
        <v>86</v>
      </c>
      <c r="C8" s="110"/>
      <c r="D8" s="110"/>
      <c r="E8" s="110"/>
      <c r="F8" s="110"/>
      <c r="G8" s="110"/>
      <c r="H8" s="111"/>
      <c r="I8" s="1"/>
    </row>
    <row r="9" spans="1:9" x14ac:dyDescent="0.25">
      <c r="A9" s="1"/>
      <c r="B9" s="96" t="s">
        <v>74</v>
      </c>
      <c r="C9" s="97"/>
      <c r="D9" s="97"/>
      <c r="E9" s="97"/>
      <c r="F9" s="98"/>
      <c r="G9" s="46">
        <v>18832678</v>
      </c>
      <c r="H9" s="3" t="s">
        <v>4</v>
      </c>
      <c r="I9" s="1"/>
    </row>
    <row r="10" spans="1:9" x14ac:dyDescent="0.25">
      <c r="A10" s="1"/>
      <c r="B10" s="96" t="s">
        <v>75</v>
      </c>
      <c r="C10" s="97"/>
      <c r="D10" s="97"/>
      <c r="E10" s="97"/>
      <c r="F10" s="98"/>
      <c r="G10" s="46">
        <v>2281000</v>
      </c>
      <c r="H10" s="3" t="s">
        <v>4</v>
      </c>
      <c r="I10" s="1"/>
    </row>
    <row r="11" spans="1:9" x14ac:dyDescent="0.25">
      <c r="A11" s="1"/>
      <c r="B11" s="93" t="s">
        <v>76</v>
      </c>
      <c r="C11" s="94"/>
      <c r="D11" s="94"/>
      <c r="E11" s="94"/>
      <c r="F11" s="95"/>
      <c r="G11" s="18">
        <f>G9-G10</f>
        <v>16551678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09" t="s">
        <v>77</v>
      </c>
      <c r="C14" s="110"/>
      <c r="D14" s="110"/>
      <c r="E14" s="110"/>
      <c r="F14" s="110"/>
      <c r="G14" s="110"/>
      <c r="H14" s="111"/>
      <c r="I14" s="1"/>
    </row>
    <row r="15" spans="1:9" x14ac:dyDescent="0.25">
      <c r="A15" s="1"/>
      <c r="B15" s="96" t="s">
        <v>78</v>
      </c>
      <c r="C15" s="97"/>
      <c r="D15" s="97"/>
      <c r="E15" s="97"/>
      <c r="F15" s="98"/>
      <c r="G15" s="46">
        <v>1830685</v>
      </c>
      <c r="H15" s="3" t="s">
        <v>4</v>
      </c>
      <c r="I15" s="1"/>
    </row>
    <row r="16" spans="1:9" x14ac:dyDescent="0.25">
      <c r="A16" s="1"/>
      <c r="B16" s="96" t="s">
        <v>79</v>
      </c>
      <c r="C16" s="97"/>
      <c r="D16" s="97"/>
      <c r="E16" s="97"/>
      <c r="F16" s="98"/>
      <c r="G16" s="46">
        <v>2736000</v>
      </c>
      <c r="H16" s="3" t="s">
        <v>4</v>
      </c>
      <c r="I16" s="1"/>
    </row>
    <row r="17" spans="1:9" x14ac:dyDescent="0.25">
      <c r="A17" s="1"/>
      <c r="B17" s="93" t="s">
        <v>80</v>
      </c>
      <c r="C17" s="94"/>
      <c r="D17" s="94"/>
      <c r="E17" s="94"/>
      <c r="F17" s="95"/>
      <c r="G17" s="18">
        <f>G15-G16</f>
        <v>-905315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09" t="s">
        <v>87</v>
      </c>
      <c r="C20" s="110"/>
      <c r="D20" s="110"/>
      <c r="E20" s="110"/>
      <c r="F20" s="110"/>
      <c r="G20" s="110"/>
      <c r="H20" s="111"/>
      <c r="I20" s="1"/>
    </row>
    <row r="21" spans="1:9" x14ac:dyDescent="0.25">
      <c r="A21" s="1"/>
      <c r="B21" s="96" t="s">
        <v>88</v>
      </c>
      <c r="C21" s="97"/>
      <c r="D21" s="97"/>
      <c r="E21" s="97"/>
      <c r="F21" s="98"/>
      <c r="G21" s="46">
        <v>0</v>
      </c>
      <c r="H21" s="3" t="s">
        <v>4</v>
      </c>
      <c r="I21" s="1"/>
    </row>
    <row r="22" spans="1:9" x14ac:dyDescent="0.25">
      <c r="A22" s="1"/>
      <c r="B22" s="96" t="s">
        <v>90</v>
      </c>
      <c r="C22" s="97"/>
      <c r="D22" s="97"/>
      <c r="E22" s="97"/>
      <c r="F22" s="98"/>
      <c r="G22" s="46">
        <v>0</v>
      </c>
      <c r="H22" s="3" t="s">
        <v>4</v>
      </c>
      <c r="I22" s="1"/>
    </row>
    <row r="23" spans="1:9" x14ac:dyDescent="0.25">
      <c r="A23" s="1"/>
      <c r="B23" s="93" t="s">
        <v>89</v>
      </c>
      <c r="C23" s="94"/>
      <c r="D23" s="94"/>
      <c r="E23" s="94"/>
      <c r="F23" s="95"/>
      <c r="G23" s="18">
        <f>G21-G22</f>
        <v>0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x14ac:dyDescent="0.25">
      <c r="A26" s="1"/>
      <c r="B26" s="109" t="s">
        <v>81</v>
      </c>
      <c r="C26" s="110"/>
      <c r="D26" s="110"/>
      <c r="E26" s="110"/>
      <c r="F26" s="110"/>
      <c r="G26" s="110"/>
      <c r="H26" s="111"/>
      <c r="I26" s="1"/>
    </row>
    <row r="27" spans="1:9" x14ac:dyDescent="0.25">
      <c r="A27" s="1"/>
      <c r="B27" s="96" t="s">
        <v>82</v>
      </c>
      <c r="C27" s="97"/>
      <c r="D27" s="97"/>
      <c r="E27" s="97"/>
      <c r="F27" s="98"/>
      <c r="G27" s="46">
        <v>1172333</v>
      </c>
      <c r="H27" s="3" t="s">
        <v>4</v>
      </c>
      <c r="I27" s="1"/>
    </row>
    <row r="28" spans="1:9" x14ac:dyDescent="0.25">
      <c r="A28" s="1"/>
      <c r="B28" s="96" t="s">
        <v>83</v>
      </c>
      <c r="C28" s="97"/>
      <c r="D28" s="97"/>
      <c r="E28" s="97"/>
      <c r="F28" s="98"/>
      <c r="G28" s="46">
        <v>1318298</v>
      </c>
      <c r="H28" s="3" t="s">
        <v>4</v>
      </c>
      <c r="I28" s="1"/>
    </row>
    <row r="29" spans="1:9" x14ac:dyDescent="0.25">
      <c r="A29" s="1"/>
      <c r="B29" s="96" t="s">
        <v>84</v>
      </c>
      <c r="C29" s="97"/>
      <c r="D29" s="97"/>
      <c r="E29" s="97"/>
      <c r="F29" s="98"/>
      <c r="G29" s="10">
        <f>'Fane 7. Gen. inv. i 2015'!F47</f>
        <v>1844199.9360666666</v>
      </c>
      <c r="H29" s="3" t="s">
        <v>4</v>
      </c>
      <c r="I29" s="1"/>
    </row>
    <row r="30" spans="1:9" x14ac:dyDescent="0.25">
      <c r="A30" s="1"/>
      <c r="B30" s="93" t="s">
        <v>81</v>
      </c>
      <c r="C30" s="94"/>
      <c r="D30" s="94"/>
      <c r="E30" s="94"/>
      <c r="F30" s="95"/>
      <c r="G30" s="18">
        <f>G29-G27+G29-G28</f>
        <v>1197768.8721333332</v>
      </c>
      <c r="H30" s="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12" t="s">
        <v>6</v>
      </c>
      <c r="C3" s="112"/>
      <c r="D3" s="112"/>
      <c r="E3" s="112"/>
      <c r="F3" s="112"/>
      <c r="G3" s="112"/>
      <c r="H3" s="112"/>
      <c r="I3" s="1"/>
    </row>
    <row r="4" spans="1:9" ht="15" customHeight="1" x14ac:dyDescent="0.25">
      <c r="A4" s="1"/>
      <c r="B4" s="112"/>
      <c r="C4" s="112"/>
      <c r="D4" s="112"/>
      <c r="E4" s="112"/>
      <c r="F4" s="112"/>
      <c r="G4" s="112"/>
      <c r="H4" s="11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39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9" t="s">
        <v>41</v>
      </c>
      <c r="C9" s="100"/>
      <c r="D9" s="100"/>
      <c r="E9" s="100"/>
      <c r="F9" s="101"/>
      <c r="G9" s="45">
        <v>179817010</v>
      </c>
      <c r="H9" s="6" t="s">
        <v>4</v>
      </c>
      <c r="I9" s="1"/>
    </row>
    <row r="10" spans="1:9" x14ac:dyDescent="0.25">
      <c r="A10" s="1"/>
      <c r="B10" s="93" t="s">
        <v>42</v>
      </c>
      <c r="C10" s="94"/>
      <c r="D10" s="94"/>
      <c r="E10" s="94"/>
      <c r="F10" s="94"/>
      <c r="G10" s="94"/>
      <c r="H10" s="95"/>
      <c r="I10" s="1"/>
    </row>
    <row r="11" spans="1:9" x14ac:dyDescent="0.25">
      <c r="A11" s="1"/>
      <c r="B11" s="96" t="s">
        <v>43</v>
      </c>
      <c r="C11" s="97"/>
      <c r="D11" s="98"/>
      <c r="E11" s="46">
        <v>74068381</v>
      </c>
      <c r="F11" s="3" t="s">
        <v>4</v>
      </c>
      <c r="G11" s="9"/>
      <c r="H11" s="13"/>
      <c r="I11" s="1"/>
    </row>
    <row r="12" spans="1:9" x14ac:dyDescent="0.25">
      <c r="A12" s="1"/>
      <c r="B12" s="96" t="s">
        <v>44</v>
      </c>
      <c r="C12" s="97"/>
      <c r="D12" s="98"/>
      <c r="E12" s="46">
        <v>5020124</v>
      </c>
      <c r="F12" s="3" t="s">
        <v>4</v>
      </c>
      <c r="G12" s="4"/>
      <c r="H12" s="14"/>
      <c r="I12" s="1"/>
    </row>
    <row r="13" spans="1:9" x14ac:dyDescent="0.25">
      <c r="A13" s="1"/>
      <c r="B13" s="96" t="s">
        <v>45</v>
      </c>
      <c r="C13" s="97"/>
      <c r="D13" s="98"/>
      <c r="E13" s="46">
        <v>3198919</v>
      </c>
      <c r="F13" s="3" t="s">
        <v>4</v>
      </c>
      <c r="G13" s="4"/>
      <c r="H13" s="14"/>
      <c r="I13" s="1"/>
    </row>
    <row r="14" spans="1:9" x14ac:dyDescent="0.25">
      <c r="A14" s="1"/>
      <c r="B14" s="96" t="s">
        <v>46</v>
      </c>
      <c r="C14" s="97"/>
      <c r="D14" s="98"/>
      <c r="E14" s="46">
        <v>2613773</v>
      </c>
      <c r="F14" s="3" t="s">
        <v>4</v>
      </c>
      <c r="G14" s="4"/>
      <c r="H14" s="14"/>
      <c r="I14" s="1"/>
    </row>
    <row r="15" spans="1:9" x14ac:dyDescent="0.25">
      <c r="A15" s="1"/>
      <c r="B15" s="99" t="s">
        <v>47</v>
      </c>
      <c r="C15" s="100"/>
      <c r="D15" s="101"/>
      <c r="E15" s="17">
        <f>SUM(E11:E14)</f>
        <v>84901197</v>
      </c>
      <c r="F15" s="6" t="s">
        <v>4</v>
      </c>
      <c r="G15" s="4"/>
      <c r="H15" s="14"/>
      <c r="I15" s="1"/>
    </row>
    <row r="16" spans="1:9" x14ac:dyDescent="0.25">
      <c r="A16" s="1"/>
      <c r="B16" s="96" t="s">
        <v>48</v>
      </c>
      <c r="C16" s="97"/>
      <c r="D16" s="98"/>
      <c r="E16" s="46">
        <v>3633633</v>
      </c>
      <c r="F16" s="3" t="s">
        <v>4</v>
      </c>
      <c r="G16" s="4"/>
      <c r="H16" s="14"/>
      <c r="I16" s="1"/>
    </row>
    <row r="17" spans="1:9" x14ac:dyDescent="0.25">
      <c r="A17" s="1"/>
      <c r="B17" s="96" t="s">
        <v>49</v>
      </c>
      <c r="C17" s="97"/>
      <c r="D17" s="98"/>
      <c r="E17" s="46">
        <v>750000</v>
      </c>
      <c r="F17" s="3" t="s">
        <v>4</v>
      </c>
      <c r="G17" s="4"/>
      <c r="H17" s="14"/>
      <c r="I17" s="1"/>
    </row>
    <row r="18" spans="1:9" x14ac:dyDescent="0.25">
      <c r="A18" s="1"/>
      <c r="B18" s="96" t="s">
        <v>50</v>
      </c>
      <c r="C18" s="97"/>
      <c r="D18" s="98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99" t="s">
        <v>51</v>
      </c>
      <c r="C19" s="100"/>
      <c r="D19" s="101"/>
      <c r="E19" s="17">
        <f>SUM(E16:E18)</f>
        <v>4383633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113" t="s">
        <v>52</v>
      </c>
      <c r="C20" s="114"/>
      <c r="D20" s="115"/>
      <c r="E20" s="46">
        <v>-6312757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113" t="s">
        <v>53</v>
      </c>
      <c r="C21" s="114"/>
      <c r="D21" s="115"/>
      <c r="E21" s="46">
        <v>-59454133</v>
      </c>
      <c r="F21" s="3" t="s">
        <v>4</v>
      </c>
      <c r="G21" s="4"/>
      <c r="H21" s="14"/>
      <c r="I21" s="1"/>
    </row>
    <row r="22" spans="1:9" x14ac:dyDescent="0.25">
      <c r="A22" s="1"/>
      <c r="B22" s="96" t="s">
        <v>54</v>
      </c>
      <c r="C22" s="97"/>
      <c r="D22" s="98"/>
      <c r="E22" s="46">
        <v>0</v>
      </c>
      <c r="F22" s="3" t="s">
        <v>4</v>
      </c>
      <c r="G22" s="4"/>
      <c r="H22" s="14"/>
      <c r="I22" s="1"/>
    </row>
    <row r="23" spans="1:9" x14ac:dyDescent="0.25">
      <c r="A23" s="1"/>
      <c r="B23" s="96" t="s">
        <v>55</v>
      </c>
      <c r="C23" s="97"/>
      <c r="D23" s="98"/>
      <c r="E23" s="46">
        <v>0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113" t="s">
        <v>56</v>
      </c>
      <c r="C24" s="114"/>
      <c r="D24" s="115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113" t="s">
        <v>57</v>
      </c>
      <c r="C25" s="114"/>
      <c r="D25" s="115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113" t="s">
        <v>58</v>
      </c>
      <c r="C26" s="114"/>
      <c r="D26" s="115"/>
      <c r="E26" s="46">
        <v>0</v>
      </c>
      <c r="F26" s="3" t="s">
        <v>4</v>
      </c>
      <c r="G26" s="4"/>
      <c r="H26" s="14"/>
      <c r="I26" s="1"/>
    </row>
    <row r="27" spans="1:9" x14ac:dyDescent="0.25">
      <c r="A27" s="1"/>
      <c r="B27" s="99" t="s">
        <v>59</v>
      </c>
      <c r="C27" s="100"/>
      <c r="D27" s="101"/>
      <c r="E27" s="17">
        <f>SUM(E20:E26)</f>
        <v>-65766890</v>
      </c>
      <c r="F27" s="6" t="s">
        <v>4</v>
      </c>
      <c r="G27" s="5"/>
      <c r="H27" s="15"/>
      <c r="I27" s="1"/>
    </row>
    <row r="28" spans="1:9" x14ac:dyDescent="0.25">
      <c r="A28" s="1"/>
      <c r="B28" s="99" t="s">
        <v>60</v>
      </c>
      <c r="C28" s="100"/>
      <c r="D28" s="101"/>
      <c r="E28" s="17">
        <f>E15+E19+E27</f>
        <v>23517940</v>
      </c>
      <c r="F28" s="6" t="s">
        <v>4</v>
      </c>
      <c r="G28" s="16">
        <f>IF(E28&lt;0,0,-E28)</f>
        <v>-23517940</v>
      </c>
      <c r="H28" s="6" t="s">
        <v>4</v>
      </c>
      <c r="I28" s="1"/>
    </row>
    <row r="29" spans="1:9" x14ac:dyDescent="0.25">
      <c r="A29" s="1"/>
      <c r="B29" s="93" t="s">
        <v>61</v>
      </c>
      <c r="C29" s="94"/>
      <c r="D29" s="94"/>
      <c r="E29" s="94"/>
      <c r="F29" s="94"/>
      <c r="G29" s="94"/>
      <c r="H29" s="95"/>
      <c r="I29" s="1"/>
    </row>
    <row r="30" spans="1:9" x14ac:dyDescent="0.25">
      <c r="A30" s="1"/>
      <c r="B30" s="99" t="s">
        <v>61</v>
      </c>
      <c r="C30" s="100"/>
      <c r="D30" s="101"/>
      <c r="E30" s="45">
        <v>38445830</v>
      </c>
      <c r="F30" s="6" t="s">
        <v>4</v>
      </c>
      <c r="G30" s="17">
        <f>-$E$30</f>
        <v>-38445830</v>
      </c>
      <c r="H30" s="6" t="s">
        <v>4</v>
      </c>
      <c r="I30" s="1"/>
    </row>
    <row r="31" spans="1:9" x14ac:dyDescent="0.25">
      <c r="A31" s="1"/>
      <c r="B31" s="116" t="s">
        <v>136</v>
      </c>
      <c r="C31" s="94"/>
      <c r="D31" s="94"/>
      <c r="E31" s="94"/>
      <c r="F31" s="94"/>
      <c r="G31" s="94"/>
      <c r="H31" s="95"/>
      <c r="I31" s="1"/>
    </row>
    <row r="32" spans="1:9" ht="30" customHeight="1" x14ac:dyDescent="0.25">
      <c r="A32" s="1"/>
      <c r="B32" s="113" t="s">
        <v>137</v>
      </c>
      <c r="C32" s="114"/>
      <c r="D32" s="115"/>
      <c r="E32" s="46">
        <v>112547046</v>
      </c>
      <c r="F32" s="3" t="s">
        <v>4</v>
      </c>
      <c r="G32" s="9"/>
      <c r="H32" s="13"/>
      <c r="I32" s="1"/>
    </row>
    <row r="33" spans="1:9" x14ac:dyDescent="0.25">
      <c r="A33" s="1"/>
      <c r="B33" s="96" t="s">
        <v>62</v>
      </c>
      <c r="C33" s="97"/>
      <c r="D33" s="98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113" t="s">
        <v>63</v>
      </c>
      <c r="C34" s="114"/>
      <c r="D34" s="115"/>
      <c r="E34" s="46">
        <v>5306194</v>
      </c>
      <c r="F34" s="3" t="s">
        <v>4</v>
      </c>
      <c r="G34" s="5"/>
      <c r="H34" s="15"/>
      <c r="I34" s="1"/>
    </row>
    <row r="35" spans="1:9" x14ac:dyDescent="0.25">
      <c r="A35" s="1"/>
      <c r="B35" s="99" t="s">
        <v>64</v>
      </c>
      <c r="C35" s="100"/>
      <c r="D35" s="101"/>
      <c r="E35" s="17">
        <f>SUM(E32:E34)</f>
        <v>117853240</v>
      </c>
      <c r="F35" s="6" t="s">
        <v>4</v>
      </c>
      <c r="G35" s="17">
        <f>-E35</f>
        <v>-117853240</v>
      </c>
      <c r="H35" s="6" t="s">
        <v>4</v>
      </c>
      <c r="I35" s="1"/>
    </row>
    <row r="36" spans="1:9" x14ac:dyDescent="0.25">
      <c r="A36" s="1"/>
      <c r="B36" s="93" t="s">
        <v>40</v>
      </c>
      <c r="C36" s="94"/>
      <c r="D36" s="94"/>
      <c r="E36" s="94"/>
      <c r="F36" s="95"/>
      <c r="G36" s="18">
        <f>$G$9+$G$28+$G$30+$G$35</f>
        <v>0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2016-12-13T11:05:06Z</dcterms:modified>
</cp:coreProperties>
</file>