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<sst xmlns="http://schemas.openxmlformats.org/spreadsheetml/2006/main" count="98" uniqueCount="68">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</sst>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35729450.924829334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142684.95119999995</v>
      </c>
      <c r="C3" t="s">
        <v>10</v>
      </c>
    </row>
    <row r="4" spans="1:3" s="25" customFormat="1" x14ac:dyDescent="0.25">
      <c r="A4" s="3" t="s">
        <v>11</v>
      </c>
      <c r="B4" s="45">
        <f>SUM(B2:B3)</f>
        <v>35872135.876029335</v>
      </c>
      <c r="C4" s="54" t="s">
        <v>10</v>
      </c>
    </row>
    <row r="5" spans="1:3" x14ac:dyDescent="0.25">
      <c r="A5" s="44" t="s">
        <v>0</v>
      </c>
      <c r="B5" s="35">
        <f>Investeringer!E3</f>
        <v>79936712.265863806</v>
      </c>
      <c r="C5" s="22" t="s">
        <v>10</v>
      </c>
    </row>
    <row r="6" spans="1:3" x14ac:dyDescent="0.25">
      <c r="A6" s="4" t="s">
        <v>1</v>
      </c>
      <c r="B6" s="32">
        <f>Investeringer!F3</f>
        <v>8543340.5612096619</v>
      </c>
      <c r="C6" t="s">
        <v>10</v>
      </c>
    </row>
    <row r="7" spans="1:3" x14ac:dyDescent="0.25">
      <c r="A7" s="4" t="s">
        <v>2</v>
      </c>
      <c r="B7" s="32">
        <f>Investeringer!G3</f>
        <v>1230066.6666666665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2561856</v>
      </c>
      <c r="C8" t="s">
        <v>10</v>
      </c>
    </row>
    <row r="9" spans="1:3" s="21" customFormat="1" x14ac:dyDescent="0.25">
      <c r="A9" s="3" t="s">
        <v>44</v>
      </c>
      <c r="B9" s="45">
        <f>SUM(B5:B8)</f>
        <v>92271975.493740141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18664648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18664648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146808759.36976948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148108272.33743322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35782318</v>
      </c>
      <c r="C2" s="46">
        <v>0</v>
      </c>
      <c r="D2" s="46">
        <f>B2+C2</f>
        <v>35782318</v>
      </c>
      <c r="E2" s="47">
        <f>D2</f>
        <v>35782318</v>
      </c>
      <c r="F2" s="46">
        <v>43770970.162203662</v>
      </c>
      <c r="G2" s="46">
        <v>0</v>
      </c>
      <c r="H2" s="46">
        <f>F2-G2</f>
        <v>43770970.162203662</v>
      </c>
      <c r="I2" s="46">
        <f>AVERAGEIF(E2:E4,"&lt;&gt;0")</f>
        <v>35729450.924829334</v>
      </c>
      <c r="J2" s="46">
        <v>25058903.427791331</v>
      </c>
      <c r="K2" s="36">
        <f>IF(H2&gt;I2,IF(I2&gt;J2,I2,J2),H2)</f>
        <v>35729450.924829334</v>
      </c>
    </row>
    <row r="3" spans="1:11" s="22" customFormat="1" x14ac:dyDescent="0.25">
      <c r="A3" s="27">
        <v>2014</v>
      </c>
      <c r="B3" s="46">
        <v>34093610</v>
      </c>
      <c r="C3" s="46"/>
      <c r="D3" s="46">
        <f t="shared" ref="D3:D4" si="0">B3+C3</f>
        <v>34093610</v>
      </c>
      <c r="E3" s="47">
        <f>D3*Pristalsregulering!C7</f>
        <v>34120884.887999997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36704774</v>
      </c>
      <c r="C4" s="46"/>
      <c r="D4" s="46">
        <f t="shared" si="0"/>
        <v>36704774</v>
      </c>
      <c r="E4" s="47">
        <f>D4*Pristalsregulering!$C$6*Pristalsregulering!$C$7</f>
        <v>37285149.886487998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12750</v>
      </c>
      <c r="C3" s="39">
        <v>155280</v>
      </c>
      <c r="D3" s="39">
        <v>0</v>
      </c>
      <c r="E3" s="38">
        <f>B3</f>
        <v>12750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142684.95119999995</v>
      </c>
    </row>
    <row r="4" spans="1:8" x14ac:dyDescent="0.25">
      <c r="A4" s="30">
        <v>2014</v>
      </c>
      <c r="B4" s="38">
        <v>12500</v>
      </c>
      <c r="C4" s="39">
        <v>117600</v>
      </c>
      <c r="D4" s="39">
        <v>0</v>
      </c>
      <c r="E4" s="38">
        <f>B4*Pristalsregulering!$C$7</f>
        <v>12509.999999999998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15000</v>
      </c>
      <c r="C5" s="39">
        <v>112800</v>
      </c>
      <c r="D5" s="39">
        <v>0</v>
      </c>
      <c r="E5" s="38">
        <f>B5*Pristalsregulering!$C$7*Pristalsregulering!$C$6</f>
        <v>15237.179999999997</v>
      </c>
      <c r="F5" s="39">
        <f>C5*Pristalsregulering!$C$7*Pristalsregulering!$C$6</f>
        <v>114583.59359999998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73424072.981121674</v>
      </c>
      <c r="C3" s="35">
        <v>8356823.039400002</v>
      </c>
      <c r="D3" s="37">
        <v>1230066.6666666665</v>
      </c>
      <c r="E3" s="32">
        <f>B3*Pristalsregulering!C2*Pristalsregulering!C3*Pristalsregulering!C4*Pristalsregulering!C5*Pristalsregulering!C6*Pristalsregulering!C7</f>
        <v>79936712.265863806</v>
      </c>
      <c r="F3" s="32">
        <v>8543340.5612096619</v>
      </c>
      <c r="G3" s="32">
        <f>D3</f>
        <v>1230066.6666666665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2558520</v>
      </c>
      <c r="D3" s="35">
        <v>0</v>
      </c>
      <c r="E3" s="37">
        <v>0</v>
      </c>
      <c r="F3" s="35">
        <f>B3</f>
        <v>0</v>
      </c>
      <c r="G3" s="35">
        <f>C3</f>
        <v>2558520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2558520</v>
      </c>
      <c r="L3" s="40">
        <f>AVERAGE(H3:H5)+AVERAGE(I3:I5)</f>
        <v>3336</v>
      </c>
      <c r="M3" s="41">
        <f>SUM(J3:L3)</f>
        <v>2561856</v>
      </c>
      <c r="N3" s="22"/>
    </row>
    <row r="4" spans="1:14" x14ac:dyDescent="0.25">
      <c r="A4" s="27">
        <v>2014</v>
      </c>
      <c r="B4" s="42">
        <v>0</v>
      </c>
      <c r="C4" s="35">
        <v>2978475</v>
      </c>
      <c r="D4" s="35">
        <v>10000</v>
      </c>
      <c r="E4" s="37">
        <v>0</v>
      </c>
      <c r="F4" s="35">
        <f>IF(B4="","",B4*Pristalsregulering!$C$7)</f>
        <v>0</v>
      </c>
      <c r="G4" s="35">
        <f>IF(C4="","",C4*Pristalsregulering!$C$7)</f>
        <v>2980857.78</v>
      </c>
      <c r="H4" s="35">
        <f>IF(D4="","",D4*Pristalsregulering!$C$7)</f>
        <v>10008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1496270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1519929.0212399997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279325</v>
      </c>
      <c r="E2" s="39">
        <v>0</v>
      </c>
      <c r="F2" s="39">
        <v>14588569</v>
      </c>
      <c r="G2" s="39">
        <v>0</v>
      </c>
      <c r="H2" s="39">
        <v>3764231</v>
      </c>
      <c r="I2" s="39">
        <v>0</v>
      </c>
      <c r="J2" s="39"/>
      <c r="K2" s="39"/>
      <c r="L2" s="40">
        <v>0</v>
      </c>
      <c r="M2" s="41">
        <f>SUM(B2:L2)</f>
        <v>18664648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2016-11-11T16:22:23Z</dcterms:modified>
</cp:coreProperties>
</file>