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70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65" i="7" l="1"/>
  <c r="F64" i="7"/>
  <c r="F39" i="7"/>
  <c r="C9" i="13" l="1"/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31" i="7"/>
  <c r="F32" i="7"/>
  <c r="F33" i="7"/>
  <c r="F34" i="7"/>
  <c r="F35" i="7"/>
  <c r="F36" i="7"/>
  <c r="F37" i="7"/>
  <c r="F38" i="7"/>
  <c r="F40" i="7"/>
  <c r="F41" i="7"/>
  <c r="F42" i="7"/>
  <c r="F43" i="7"/>
  <c r="F44" i="7"/>
  <c r="F45" i="7"/>
  <c r="F46" i="7"/>
  <c r="F47" i="7"/>
  <c r="F48" i="7"/>
  <c r="F49" i="7"/>
  <c r="F50" i="7"/>
  <c r="F51" i="7"/>
  <c r="F52" i="7"/>
  <c r="F53" i="7"/>
  <c r="F54" i="7"/>
  <c r="F55" i="7"/>
  <c r="F56" i="7"/>
  <c r="F57" i="7"/>
  <c r="F58" i="7"/>
  <c r="F59" i="7"/>
  <c r="F60" i="7"/>
  <c r="F61" i="7"/>
  <c r="F62" i="7"/>
  <c r="F63" i="7"/>
  <c r="F66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E31" i="19" l="1"/>
  <c r="C36" i="19" l="1"/>
  <c r="E36" i="19" s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F68" i="7" l="1"/>
  <c r="C9" i="12" l="1"/>
  <c r="C11" i="12" s="1"/>
  <c r="C32" i="8" s="1"/>
  <c r="E32" i="8" s="1"/>
  <c r="C26" i="8" l="1"/>
  <c r="F8" i="2" l="1"/>
  <c r="F8" i="7"/>
  <c r="F67" i="7" s="1"/>
  <c r="F51" i="2" l="1"/>
  <c r="C9" i="10" s="1"/>
  <c r="C15" i="11" l="1"/>
  <c r="C29" i="8" s="1"/>
  <c r="C15" i="13"/>
  <c r="C27" i="8" s="1"/>
  <c r="C14" i="4"/>
  <c r="C25" i="8" s="1"/>
  <c r="C22" i="3"/>
  <c r="C23" i="8" s="1"/>
  <c r="F69" i="7"/>
  <c r="C18" i="8" s="1"/>
  <c r="C16" i="3"/>
  <c r="C22" i="8" s="1"/>
  <c r="C10" i="3"/>
  <c r="C21" i="8" s="1"/>
  <c r="C8" i="4"/>
  <c r="C24" i="8" s="1"/>
  <c r="C10" i="10"/>
  <c r="C17" i="8" s="1"/>
  <c r="F53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<sst xmlns="http://schemas.openxmlformats.org/spreadsheetml/2006/main" count="644" uniqueCount="229">
  <si>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</si>
  <si>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</si>
  <si>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</si>
  <si>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</si>
  <si>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</si>
  <si>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</si>
  <si>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</si>
  <si>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</si>
  <si>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</si>
  <si>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</si>
  <si>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</si>
  <si>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</si>
  <si>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</si>
  <si>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</si>
  <si>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</si>
  <si>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</si>
  <si>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</si>
  <si>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</si>
  <si>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</si>
  <si>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</si>
  <si>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</si>
  <si>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</si>
  <si>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</si>
  <si>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</si>
  <si>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</si>
  <si>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</si>
  <si>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</si>
  <si>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</si>
  <si>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</si>
  <si>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</si>
  <si>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</si>
  <si>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</si>
  <si>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</si>
  <si>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</si>
  <si>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</si>
  <si>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</si>
  <si>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</si>
  <si>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</si>
  <si>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</si>
  <si>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</si>
  <si>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</si>
  <si>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</si>
  <si>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</si>
  <si>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</si>
  <si>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</si>
  <si>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</si>
  <si>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</si>
  <si>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</si>
  <si>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</si>
  <si>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</si>
  <si>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</si>
  <si>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</si>
  <si>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</si>
  <si>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</si>
  <si>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</si>
  <si>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</si>
  <si>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</si>
  <si>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</si>
  <si>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</si>
  <si>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</si>
  <si>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</si>
  <si>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</si>
  <si>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</si>
  <si>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</si>
  <si>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</si>
  <si>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</si>
  <si>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</si>
  <si>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</si>
  <si>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</si>
  <si>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</si>
  <si>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</si>
  <si>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</si>
  <si>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</si>
  <si>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</si>
  <si>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</si>
  <si>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</si>
  <si>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</si>
  <si>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</si>
  <si>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</si>
  <si>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</si>
  <si>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</si>
  <si>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</si>
  <si>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</si>
  <si>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</si>
  <si>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</si>
  <si>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</si>
  <si>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</si>
  <si>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</si>
  <si>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</si>
  <si>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</si>
  <si>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</si>
  <si>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</si>
  <si>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</si>
  <si>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</si>
  <si>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</si>
  <si>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</si>
  <si>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</si>
  <si>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</si>
  <si>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</si>
  <si>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</si>
  <si>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</si>
  <si>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</si>
  <si>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</si>
  <si>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</si>
  <si>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</si>
  <si>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</si>
  <si>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</si>
  <si>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</si>
  <si>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</si>
  <si>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</si>
  <si>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</si>
  <si>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</si>
  <si>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</si>
  <si>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</si>
  <si>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</si>
  <si>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</si>
  <si>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</si>
  <si>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</si>
  <si>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</si>
  <si>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</si>
  <si>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</si>
  <si>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</si>
  <si>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</si>
  <si>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</si>
  <si>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</si>
  <si>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</si>
  <si>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</si>
  <si>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</si>
  <si>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</si>
  <si>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</si>
  <si>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</si>
  <si>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</si>
  <si>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</si>
  <si>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</si>
  <si>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</si>
  <si>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</si>
  <si>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</si>
  <si>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</si>
  <si>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</si>
  <si>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</si>
  <si>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</si>
  <si>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</si>
  <si>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</si>
  <si>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</si>
  <si>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</si>
  <si>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</si>
  <si>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</si>
  <si>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</si>
  <si>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</si>
  <si>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</si>
  <si>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</si>
  <si>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</si>
  <si>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</si>
  <si>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</si>
  <si>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</si>
  <si>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</si>
  <si>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</si>
  <si>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</si>
  <si>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</si>
  <si>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</si>
  <si>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</si>
  <si>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</si>
  <si>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</si>
  <si>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</si>
  <si>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</si>
  <si>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</si>
  <si>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</si>
  <si>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</si>
  <si>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</si>
  <si>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</si>
  <si>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</si>
  <si>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</si>
  <si>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</si>
  <si>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</si>
  <si>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</si>
  <si>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</si>
  <si>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</si>
  <si>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</si>
  <si>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</si>
  <si>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</si>
  <si>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</si>
  <si>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</si>
  <si>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</si>
  <si>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</si>
  <si>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</si>
  <si>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</si>
  <si>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</si>
  <si>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</si>
  <si>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 xml:space="preserve">Forsinkelsesbassiner, lukkede med automatisk rensning og SRO Miljøklasse A (500-1.000 m3) - SRO </t>
  </si>
  <si>
    <t>Forsinkelsesbassiner, lukkede med automatisk rensning og SRO Miljøklasse A (500-1.000 m3) - Mek/EL</t>
  </si>
  <si>
    <t>Forsinkelsesbassiner, lukkede med automatisk rensning og SRO Miljøklasse A (500-1.000 m3) - Konstruktioner</t>
  </si>
  <si>
    <t>Forsinkelsesbassiner, lukkede med automatisk rensning og SRO Miljøklasse A (1.000-3.000 m3) - SRO</t>
  </si>
  <si>
    <t>Pumpestationer i brønde (&lt; 6,25 m2), SRO</t>
  </si>
  <si>
    <t>Pumpestationer i brønde (&lt; 6,25 m2), Mek/EL</t>
  </si>
  <si>
    <t>Pumpestationer i brønde (&lt; 6,25 m2), Konstruktioner</t>
  </si>
  <si>
    <t>Ø 1000 mm &lt; Ledningsnet ≤ Ø 1200 mm</t>
  </si>
  <si>
    <t xml:space="preserve">Ø 200 mm &lt; Ledningsnet ≤ Ø 500 mm </t>
  </si>
  <si>
    <t>Pumpeinstallation Miljøklasse A (100-300 l/s) - Mek/EL</t>
  </si>
  <si>
    <t xml:space="preserve">Ledningsnet ≤ Ø 200 mm </t>
  </si>
  <si>
    <t>Strømpeforing ≤ Ø 200 mm</t>
  </si>
  <si>
    <t>Strømpeforing Ø 200 mm &lt; Ledningsnet ≤ Ø 500 mm</t>
  </si>
  <si>
    <t>Strømpeforing Ø 500 mm &lt; Ledningsnet ≤ Ø 800 mm</t>
  </si>
  <si>
    <t>Pumpeinstallation Miljøklasse B (100-300 l/s) - Mek/EL</t>
  </si>
  <si>
    <t>Køretøjer, entreprenørmaskiner</t>
  </si>
  <si>
    <t>Arbejdsplads</t>
  </si>
  <si>
    <t>2014</t>
  </si>
  <si>
    <t>10</t>
  </si>
  <si>
    <t>20</t>
  </si>
  <si>
    <t>75</t>
  </si>
  <si>
    <t>50</t>
  </si>
  <si>
    <t>5</t>
  </si>
  <si>
    <t>Dæksler og Karme</t>
  </si>
  <si>
    <t>Dæksler</t>
  </si>
  <si>
    <t>Ø 500 mm &lt; Ledningsnet ≤ Ø 800 mm</t>
  </si>
  <si>
    <t>Forsinkelsesbassiner, lukkede med automatisk rensning og SRO Miljøklasse A (1.000-3.000 m3) - Konstruktioner</t>
  </si>
  <si>
    <t>Jordbassin Klasse A</t>
  </si>
  <si>
    <t>Brønde</t>
  </si>
  <si>
    <t>Ø 800 mm &lt; Ledningsnet ≤ Ø 1000 mm</t>
  </si>
  <si>
    <t>Installationer "ingen eller faste riste" (mindre end 7 m2)</t>
  </si>
  <si>
    <t>Ø 1200 mm &lt; Ledningsnet ≤ Ø 1600 mm</t>
  </si>
  <si>
    <t>Ejendomsskatter</t>
  </si>
  <si>
    <t>Køb af ydelser og produkter, der er omfattet af prisloftreguleringen, hos et andet selskab</t>
  </si>
  <si>
    <t>Agervang (godkendt i PL14)</t>
  </si>
  <si>
    <t>Ledningsnet</t>
  </si>
  <si>
    <t>Ledningsnet - letbaneprojekt</t>
  </si>
  <si>
    <t>Ledningsnet - Dyrehavegårds Jorde</t>
  </si>
  <si>
    <t>Lyngby-Taarbæk Spildevand AS</t>
  </si>
  <si>
    <t>S064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</si>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</sst>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5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9" t="s">
        <v>58</v>
      </c>
      <c r="E8" s="229"/>
      <c r="F8" s="229"/>
      <c r="G8" s="123"/>
      <c r="H8" s="123"/>
      <c r="I8" s="123"/>
    </row>
    <row r="9" spans="1:9" x14ac:dyDescent="0.25">
      <c r="A9" s="121"/>
      <c r="B9" s="121"/>
      <c r="C9" s="121"/>
      <c r="D9" s="240" t="s">
        <v>107</v>
      </c>
      <c r="E9" s="240"/>
      <c r="F9" s="240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0" t="s">
        <v>59</v>
      </c>
      <c r="E13" s="230"/>
      <c r="F13" s="230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31" t="s">
        <v>60</v>
      </c>
      <c r="E16" s="232"/>
      <c r="F16" s="233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4" t="s">
        <v>2</v>
      </c>
      <c r="E17" s="235"/>
      <c r="F17" s="236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4" t="s">
        <v>132</v>
      </c>
      <c r="E18" s="235"/>
      <c r="F18" s="236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37" t="s">
        <v>44</v>
      </c>
      <c r="E19" s="238"/>
      <c r="F19" s="239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37" t="s">
        <v>61</v>
      </c>
      <c r="E20" s="238"/>
      <c r="F20" s="239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37" t="s">
        <v>88</v>
      </c>
      <c r="E21" s="238"/>
      <c r="F21" s="239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37" t="s">
        <v>62</v>
      </c>
      <c r="E22" s="238"/>
      <c r="F22" s="239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53" t="s">
        <v>64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50" t="s">
        <v>43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47" t="s">
        <v>65</v>
      </c>
      <c r="E27" s="248"/>
      <c r="F27" s="249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41" t="s">
        <v>142</v>
      </c>
      <c r="E28" s="242"/>
      <c r="F28" s="243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44" t="s">
        <v>143</v>
      </c>
      <c r="E29" s="245"/>
      <c r="F29" s="246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Lyngby-Taarbæk Spildevand AS</v>
      </c>
      <c r="B1" s="56"/>
      <c r="C1" s="56"/>
      <c r="D1" s="56"/>
      <c r="E1" s="56"/>
    </row>
    <row r="2" spans="1:5" x14ac:dyDescent="0.25">
      <c r="A2" s="222" t="str">
        <f>'1. Forside'!A2</f>
        <v>S064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122</v>
      </c>
      <c r="C4" s="265"/>
      <c r="D4" s="265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/>
      <c r="C7" s="51">
        <v>0</v>
      </c>
      <c r="D7" s="191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2" t="s">
        <v>0</v>
      </c>
      <c r="E8" s="56"/>
    </row>
    <row r="9" spans="1:5" x14ac:dyDescent="0.25">
      <c r="A9" s="56"/>
      <c r="B9" s="56"/>
      <c r="C9" s="183"/>
      <c r="D9" s="56"/>
      <c r="E9" s="56"/>
    </row>
    <row r="10" spans="1:5" x14ac:dyDescent="0.25">
      <c r="A10" s="56"/>
      <c r="B10" s="56"/>
      <c r="C10" s="183"/>
      <c r="D10" s="56"/>
      <c r="E10" s="56"/>
    </row>
    <row r="11" spans="1:5" ht="27.2" customHeight="1" x14ac:dyDescent="0.25">
      <c r="A11" s="56"/>
      <c r="B11" s="20" t="s">
        <v>151</v>
      </c>
      <c r="C11" s="193"/>
      <c r="D11" s="190"/>
      <c r="E11" s="56"/>
    </row>
    <row r="12" spans="1:5" ht="16.7" customHeight="1" x14ac:dyDescent="0.25">
      <c r="A12" s="56"/>
      <c r="B12" s="108" t="s">
        <v>152</v>
      </c>
      <c r="C12" s="19">
        <v>0</v>
      </c>
      <c r="D12" s="153" t="s">
        <v>0</v>
      </c>
      <c r="E12" s="56"/>
    </row>
    <row r="13" spans="1:5" ht="16.7" customHeight="1" x14ac:dyDescent="0.25">
      <c r="A13" s="56"/>
      <c r="B13" s="108" t="s">
        <v>153</v>
      </c>
      <c r="C13" s="40">
        <v>0</v>
      </c>
      <c r="D13" s="153" t="s">
        <v>0</v>
      </c>
      <c r="E13" s="56"/>
    </row>
    <row r="14" spans="1:5" x14ac:dyDescent="0.25">
      <c r="A14" s="56"/>
      <c r="B14" s="28" t="s">
        <v>154</v>
      </c>
      <c r="C14" s="55">
        <f>C12-C13</f>
        <v>0</v>
      </c>
      <c r="D14" s="155" t="s">
        <v>0</v>
      </c>
      <c r="E14" s="56"/>
    </row>
    <row r="15" spans="1:5" ht="15.75" x14ac:dyDescent="0.25">
      <c r="A15" s="56"/>
      <c r="B15" s="194"/>
      <c r="C15" s="56"/>
      <c r="D15" s="56"/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hidden="1" x14ac:dyDescent="0.25">
      <c r="B18" s="195"/>
      <c r="E18" s="196"/>
    </row>
    <row r="19" spans="1:5" ht="15.75" hidden="1" x14ac:dyDescent="0.25">
      <c r="B19" s="196"/>
      <c r="C19" s="196"/>
    </row>
    <row r="20" spans="1:5" ht="15.75" hidden="1" x14ac:dyDescent="0.25">
      <c r="B20" s="196"/>
      <c r="E20" s="196"/>
    </row>
    <row r="21" spans="1:5" ht="15.75" hidden="1" x14ac:dyDescent="0.25">
      <c r="B21" s="196"/>
      <c r="D21" s="196"/>
    </row>
    <row r="22" spans="1:5" ht="15.75" hidden="1" x14ac:dyDescent="0.25">
      <c r="B22" s="196"/>
      <c r="C22" s="196"/>
    </row>
    <row r="23" spans="1:5" ht="15.75" hidden="1" x14ac:dyDescent="0.25">
      <c r="B23" s="196"/>
      <c r="C23" s="196"/>
    </row>
    <row r="24" spans="1:5" ht="15.75" hidden="1" x14ac:dyDescent="0.25">
      <c r="B24" s="196"/>
      <c r="D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5"/>
      <c r="C27" s="195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6"/>
    </row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5"/>
    </row>
    <row r="63" spans="2:2" hidden="1" x14ac:dyDescent="0.25"/>
    <row r="64" spans="2:2" hidden="1" x14ac:dyDescent="0.25"/>
    <row r="65" spans="1:5" hidden="1" x14ac:dyDescent="0.25">
      <c r="A65" s="186"/>
      <c r="B65" s="186"/>
      <c r="C65" s="186"/>
      <c r="D65" s="186"/>
      <c r="E65" s="186"/>
    </row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4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Lyngby-Taarbæk Spildevand AS</v>
      </c>
      <c r="B1" s="26"/>
      <c r="C1" s="26"/>
      <c r="D1" s="26"/>
      <c r="E1" s="26"/>
    </row>
    <row r="2" spans="1:5" x14ac:dyDescent="0.25">
      <c r="A2" s="223" t="str">
        <f>'1. Forside'!A2</f>
        <v>S064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5" t="s">
        <v>121</v>
      </c>
      <c r="C4" s="265"/>
      <c r="D4" s="265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2" t="s">
        <v>155</v>
      </c>
      <c r="C7" s="273"/>
      <c r="D7" s="274"/>
      <c r="E7" s="26"/>
    </row>
    <row r="8" spans="1:5" x14ac:dyDescent="0.25">
      <c r="A8" s="26"/>
      <c r="B8" s="108" t="s">
        <v>222</v>
      </c>
      <c r="C8" s="51">
        <v>18160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18160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16.5" x14ac:dyDescent="0.25">
      <c r="A12" s="26"/>
      <c r="B12" s="272" t="s">
        <v>156</v>
      </c>
      <c r="C12" s="273"/>
      <c r="D12" s="274"/>
      <c r="E12" s="26"/>
    </row>
    <row r="13" spans="1:5" ht="26.25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ht="37.5" customHeight="1" x14ac:dyDescent="0.25">
      <c r="A14" s="26"/>
      <c r="B14" s="108" t="s">
        <v>158</v>
      </c>
      <c r="C14" s="40">
        <v>4103366</v>
      </c>
      <c r="D14" s="153" t="s">
        <v>0</v>
      </c>
      <c r="E14" s="26"/>
    </row>
    <row r="15" spans="1:5" ht="15.75" customHeight="1" x14ac:dyDescent="0.25">
      <c r="A15" s="26"/>
      <c r="B15" s="28" t="s">
        <v>159</v>
      </c>
      <c r="C15" s="55">
        <f>C13-C14</f>
        <v>-4103366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x14ac:dyDescent="0.25">
      <c r="A19" s="26"/>
      <c r="B19" s="26"/>
      <c r="C19" s="26"/>
      <c r="D19" s="26"/>
      <c r="E19" s="26"/>
    </row>
    <row r="20" spans="1:5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>
      <c r="E30" s="26"/>
    </row>
    <row r="31" spans="1:5" hidden="1" x14ac:dyDescent="0.25">
      <c r="E31" s="26"/>
    </row>
    <row r="32" spans="1:5" hidden="1" x14ac:dyDescent="0.25"/>
    <row r="33" hidden="1" x14ac:dyDescent="0.25"/>
    <row r="34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Lyngby-Taarbæk Spildevand AS</v>
      </c>
      <c r="B1" s="26"/>
      <c r="C1" s="26"/>
      <c r="D1" s="26"/>
      <c r="E1" s="26"/>
    </row>
    <row r="2" spans="1:5" x14ac:dyDescent="0.25">
      <c r="A2" s="223" t="str">
        <f>'1. Forside'!A2</f>
        <v>S064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120</v>
      </c>
      <c r="C4" s="262"/>
      <c r="D4" s="262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3872924.04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3872924.04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2701819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2699500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2319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Lyngby-Taarbæk Spildevand AS</v>
      </c>
      <c r="B1" s="26"/>
      <c r="C1" s="26"/>
      <c r="D1" s="26"/>
      <c r="E1" s="26"/>
    </row>
    <row r="2" spans="1:5" x14ac:dyDescent="0.25">
      <c r="A2" s="223" t="str">
        <f>'1. Forside'!A2</f>
        <v>S064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119</v>
      </c>
      <c r="C4" s="265"/>
      <c r="D4" s="265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-75380171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-36401508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-38978663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-7795732.5999999996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Lyngby-Taarbæk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S064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118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70020623.936232299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18193482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2075207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1551340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3230379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25050408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658809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60713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719522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7590404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-1485120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-20111737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-11763477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-33360334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0</v>
      </c>
      <c r="D27" s="79" t="s">
        <v>0</v>
      </c>
      <c r="E27" s="10">
        <f>IF(C27&lt;0,0,-C27)</f>
        <v>0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/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53062111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53062111</v>
      </c>
      <c r="D36" s="79" t="s">
        <v>0</v>
      </c>
      <c r="E36" s="10">
        <f>-C36</f>
        <v>-53062111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16958512.936232299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Lyngby-Taarbæk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S064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168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10255771</v>
      </c>
      <c r="D7" s="224" t="s">
        <v>0</v>
      </c>
      <c r="E7" s="225">
        <v>10559853</v>
      </c>
      <c r="F7" s="224" t="s">
        <v>0</v>
      </c>
      <c r="G7" s="225">
        <v>11065438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1992263</v>
      </c>
      <c r="D8" s="224" t="s">
        <v>0</v>
      </c>
      <c r="E8" s="226">
        <v>0</v>
      </c>
      <c r="F8" s="224" t="s">
        <v>0</v>
      </c>
      <c r="G8" s="226">
        <v>7590404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-673104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8263508</v>
      </c>
      <c r="D11" s="228" t="s">
        <v>0</v>
      </c>
      <c r="E11" s="55">
        <f>C11+E7-E8-E9</f>
        <v>18823361</v>
      </c>
      <c r="F11" s="228" t="s">
        <v>0</v>
      </c>
      <c r="G11" s="55">
        <f>E11+G7-G8-G9</f>
        <v>22298395</v>
      </c>
      <c r="H11" s="228" t="s">
        <v>0</v>
      </c>
      <c r="I11" s="55">
        <f>G11+I7-I8-I9</f>
        <v>22298395</v>
      </c>
      <c r="J11" s="228" t="s">
        <v>0</v>
      </c>
      <c r="K11" s="55">
        <f>K7-K8-K9+K10+I11</f>
        <v>21625291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Lyngby-Taarbæk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S064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106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20637252.558290437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-78421.559721503654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-1031863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19526967.998568933</v>
      </c>
      <c r="D13" s="79" t="s">
        <v>0</v>
      </c>
      <c r="E13" s="6">
        <f>C13</f>
        <v>19526967.998568933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17875450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228</v>
      </c>
      <c r="C16" s="14">
        <f>'6. Gennemførte investeringer'!F53</f>
        <v>4460727.4824333331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-948956.79513333319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investeringer'!F69</f>
        <v>1738357.5833333335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23125578.270633332</v>
      </c>
      <c r="D19" s="79" t="s">
        <v>0</v>
      </c>
      <c r="E19" s="8">
        <f>C19</f>
        <v>23125578.270633332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omkostninger'!C10</f>
        <v>27476058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omkostninger'!C16</f>
        <v>89800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omkostninger'!C22</f>
        <v>-1874900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servicemål'!C8</f>
        <v>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servicemål'!C14</f>
        <v>0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18160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-4103366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3872924.04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2319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25480995.039999999</v>
      </c>
      <c r="D30" s="79" t="s">
        <v>0</v>
      </c>
      <c r="E30" s="6">
        <f>C30</f>
        <v>25480995.039999999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-7795732.5999999996</v>
      </c>
      <c r="D32" s="79" t="s">
        <v>0</v>
      </c>
      <c r="E32" s="10">
        <f>C32</f>
        <v>-7795732.5999999996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16958512.936232299</v>
      </c>
      <c r="D34" s="79" t="s">
        <v>0</v>
      </c>
      <c r="E34" s="12">
        <f>C34</f>
        <v>16958512.936232299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77296321.645434558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2776445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27.840033440401147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Lyngby-Taarbæk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S064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2" t="s">
        <v>128</v>
      </c>
      <c r="C4" s="262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20637252.558290437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20637252.558290437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20637252.558290437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-78421.559721503654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Lyngby-Taarbæk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127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10009067.490770862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20558830.998568933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20637252.558290437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6981211.2596506197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1031863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Lyngby-Taarbæk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S064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126</v>
      </c>
      <c r="C4" s="262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603739262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17875450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17875450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36"/>
  <sheetViews>
    <sheetView view="pageLayout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Lyngby-Taarbæk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S064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3" t="s">
        <v>130</v>
      </c>
      <c r="C4" s="263"/>
      <c r="D4" s="263"/>
      <c r="E4" s="263"/>
      <c r="F4" s="263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4" t="s">
        <v>52</v>
      </c>
      <c r="G7" s="264"/>
      <c r="H7" s="26"/>
    </row>
    <row r="8" spans="1:8" s="150" customFormat="1" ht="26.25" x14ac:dyDescent="0.25">
      <c r="A8" s="26"/>
      <c r="B8" s="29" t="s">
        <v>188</v>
      </c>
      <c r="C8" s="30" t="s">
        <v>205</v>
      </c>
      <c r="D8" s="31" t="s">
        <v>206</v>
      </c>
      <c r="E8" s="32">
        <v>7670.55</v>
      </c>
      <c r="F8" s="34">
        <f t="shared" ref="F8" si="0">E8/D8</f>
        <v>767.05500000000006</v>
      </c>
      <c r="G8" s="35" t="s">
        <v>0</v>
      </c>
      <c r="H8" s="26"/>
    </row>
    <row r="9" spans="1:8" s="150" customFormat="1" ht="26.25" x14ac:dyDescent="0.25">
      <c r="A9" s="26"/>
      <c r="B9" s="29" t="s">
        <v>189</v>
      </c>
      <c r="C9" s="30" t="s">
        <v>205</v>
      </c>
      <c r="D9" s="31" t="s">
        <v>207</v>
      </c>
      <c r="E9" s="32">
        <v>14829.74</v>
      </c>
      <c r="F9" s="34">
        <f t="shared" ref="F9:F50" si="1">E9/D9</f>
        <v>741.48699999999997</v>
      </c>
      <c r="G9" s="35" t="s">
        <v>0</v>
      </c>
      <c r="H9" s="26"/>
    </row>
    <row r="10" spans="1:8" s="150" customFormat="1" ht="26.25" x14ac:dyDescent="0.25">
      <c r="A10" s="26"/>
      <c r="B10" s="29" t="s">
        <v>190</v>
      </c>
      <c r="C10" s="30" t="s">
        <v>205</v>
      </c>
      <c r="D10" s="31" t="s">
        <v>208</v>
      </c>
      <c r="E10" s="32">
        <v>147956.45000000001</v>
      </c>
      <c r="F10" s="34">
        <f t="shared" si="1"/>
        <v>1972.7526666666668</v>
      </c>
      <c r="G10" s="35" t="s">
        <v>0</v>
      </c>
      <c r="H10" s="26"/>
    </row>
    <row r="11" spans="1:8" s="150" customFormat="1" ht="26.25" x14ac:dyDescent="0.25">
      <c r="A11" s="26"/>
      <c r="B11" s="29" t="s">
        <v>191</v>
      </c>
      <c r="C11" s="30" t="s">
        <v>205</v>
      </c>
      <c r="D11" s="31" t="s">
        <v>206</v>
      </c>
      <c r="E11" s="32">
        <v>330137.46000000002</v>
      </c>
      <c r="F11" s="34">
        <f t="shared" si="1"/>
        <v>33013.745999999999</v>
      </c>
      <c r="G11" s="35" t="s">
        <v>0</v>
      </c>
      <c r="H11" s="26"/>
    </row>
    <row r="12" spans="1:8" s="150" customFormat="1" ht="26.25" x14ac:dyDescent="0.25">
      <c r="A12" s="26"/>
      <c r="B12" s="29" t="s">
        <v>189</v>
      </c>
      <c r="C12" s="30" t="s">
        <v>205</v>
      </c>
      <c r="D12" s="31" t="s">
        <v>207</v>
      </c>
      <c r="E12" s="32">
        <v>471624.94</v>
      </c>
      <c r="F12" s="34">
        <f t="shared" si="1"/>
        <v>23581.246999999999</v>
      </c>
      <c r="G12" s="35" t="s">
        <v>0</v>
      </c>
      <c r="H12" s="26"/>
    </row>
    <row r="13" spans="1:8" s="150" customFormat="1" ht="26.25" x14ac:dyDescent="0.25">
      <c r="A13" s="26"/>
      <c r="B13" s="29" t="s">
        <v>190</v>
      </c>
      <c r="C13" s="30" t="s">
        <v>205</v>
      </c>
      <c r="D13" s="31" t="s">
        <v>208</v>
      </c>
      <c r="E13" s="32">
        <v>1556362.3</v>
      </c>
      <c r="F13" s="34">
        <f t="shared" si="1"/>
        <v>20751.497333333333</v>
      </c>
      <c r="G13" s="35" t="s">
        <v>0</v>
      </c>
      <c r="H13" s="26"/>
    </row>
    <row r="14" spans="1:8" s="150" customFormat="1" x14ac:dyDescent="0.25">
      <c r="A14" s="26"/>
      <c r="B14" s="29" t="s">
        <v>192</v>
      </c>
      <c r="C14" s="30" t="s">
        <v>205</v>
      </c>
      <c r="D14" s="31" t="s">
        <v>206</v>
      </c>
      <c r="E14" s="32">
        <v>8226.0300000000007</v>
      </c>
      <c r="F14" s="34">
        <f t="shared" si="1"/>
        <v>822.60300000000007</v>
      </c>
      <c r="G14" s="35" t="s">
        <v>0</v>
      </c>
      <c r="H14" s="26"/>
    </row>
    <row r="15" spans="1:8" s="150" customFormat="1" x14ac:dyDescent="0.25">
      <c r="A15" s="26"/>
      <c r="B15" s="29" t="s">
        <v>193</v>
      </c>
      <c r="C15" s="30" t="s">
        <v>205</v>
      </c>
      <c r="D15" s="31" t="s">
        <v>207</v>
      </c>
      <c r="E15" s="32">
        <v>8226.0300000000007</v>
      </c>
      <c r="F15" s="34">
        <f t="shared" si="1"/>
        <v>411.30150000000003</v>
      </c>
      <c r="G15" s="35" t="s">
        <v>0</v>
      </c>
      <c r="H15" s="26"/>
    </row>
    <row r="16" spans="1:8" s="150" customFormat="1" x14ac:dyDescent="0.25">
      <c r="A16" s="26"/>
      <c r="B16" s="29" t="s">
        <v>194</v>
      </c>
      <c r="C16" s="30" t="s">
        <v>205</v>
      </c>
      <c r="D16" s="31" t="s">
        <v>209</v>
      </c>
      <c r="E16" s="32">
        <v>13710.06</v>
      </c>
      <c r="F16" s="34">
        <f t="shared" si="1"/>
        <v>274.20119999999997</v>
      </c>
      <c r="G16" s="35" t="s">
        <v>0</v>
      </c>
      <c r="H16" s="26"/>
    </row>
    <row r="17" spans="1:8" s="150" customFormat="1" x14ac:dyDescent="0.25">
      <c r="A17" s="26"/>
      <c r="B17" s="29" t="s">
        <v>195</v>
      </c>
      <c r="C17" s="30" t="s">
        <v>205</v>
      </c>
      <c r="D17" s="31" t="s">
        <v>208</v>
      </c>
      <c r="E17" s="32">
        <v>244039.03</v>
      </c>
      <c r="F17" s="34">
        <f t="shared" si="1"/>
        <v>3253.8537333333334</v>
      </c>
      <c r="G17" s="35" t="s">
        <v>0</v>
      </c>
      <c r="H17" s="26"/>
    </row>
    <row r="18" spans="1:8" s="150" customFormat="1" x14ac:dyDescent="0.25">
      <c r="A18" s="26"/>
      <c r="B18" s="29" t="s">
        <v>196</v>
      </c>
      <c r="C18" s="30" t="s">
        <v>205</v>
      </c>
      <c r="D18" s="31" t="s">
        <v>208</v>
      </c>
      <c r="E18" s="32">
        <v>6825</v>
      </c>
      <c r="F18" s="34">
        <f t="shared" si="1"/>
        <v>91</v>
      </c>
      <c r="G18" s="35" t="s">
        <v>0</v>
      </c>
      <c r="H18" s="26"/>
    </row>
    <row r="19" spans="1:8" s="150" customFormat="1" x14ac:dyDescent="0.25">
      <c r="A19" s="26"/>
      <c r="B19" s="29" t="s">
        <v>196</v>
      </c>
      <c r="C19" s="30" t="s">
        <v>205</v>
      </c>
      <c r="D19" s="31" t="s">
        <v>208</v>
      </c>
      <c r="E19" s="32">
        <v>21317.38</v>
      </c>
      <c r="F19" s="34">
        <f t="shared" si="1"/>
        <v>284.23173333333335</v>
      </c>
      <c r="G19" s="35" t="s">
        <v>0</v>
      </c>
      <c r="H19" s="26"/>
    </row>
    <row r="20" spans="1:8" s="150" customFormat="1" x14ac:dyDescent="0.25">
      <c r="A20" s="26"/>
      <c r="B20" s="29" t="s">
        <v>196</v>
      </c>
      <c r="C20" s="30" t="s">
        <v>205</v>
      </c>
      <c r="D20" s="31" t="s">
        <v>208</v>
      </c>
      <c r="E20" s="32">
        <v>885176.36</v>
      </c>
      <c r="F20" s="34">
        <f t="shared" si="1"/>
        <v>11802.351466666667</v>
      </c>
      <c r="G20" s="35" t="s">
        <v>0</v>
      </c>
      <c r="H20" s="26"/>
    </row>
    <row r="21" spans="1:8" s="150" customFormat="1" x14ac:dyDescent="0.25">
      <c r="A21" s="26"/>
      <c r="B21" s="29" t="s">
        <v>194</v>
      </c>
      <c r="C21" s="30" t="s">
        <v>205</v>
      </c>
      <c r="D21" s="31" t="s">
        <v>209</v>
      </c>
      <c r="E21" s="32">
        <v>15600</v>
      </c>
      <c r="F21" s="34">
        <f t="shared" si="1"/>
        <v>312</v>
      </c>
      <c r="G21" s="35" t="s">
        <v>0</v>
      </c>
      <c r="H21" s="26"/>
    </row>
    <row r="22" spans="1:8" s="150" customFormat="1" x14ac:dyDescent="0.25">
      <c r="A22" s="26"/>
      <c r="B22" s="29" t="s">
        <v>193</v>
      </c>
      <c r="C22" s="30" t="s">
        <v>205</v>
      </c>
      <c r="D22" s="31" t="s">
        <v>207</v>
      </c>
      <c r="E22" s="32">
        <v>24020</v>
      </c>
      <c r="F22" s="34">
        <f t="shared" si="1"/>
        <v>1201</v>
      </c>
      <c r="G22" s="35" t="s">
        <v>0</v>
      </c>
      <c r="H22" s="26"/>
    </row>
    <row r="23" spans="1:8" s="150" customFormat="1" x14ac:dyDescent="0.25">
      <c r="A23" s="26"/>
      <c r="B23" s="29" t="s">
        <v>192</v>
      </c>
      <c r="C23" s="30" t="s">
        <v>205</v>
      </c>
      <c r="D23" s="31" t="s">
        <v>206</v>
      </c>
      <c r="E23" s="32">
        <v>45431.28</v>
      </c>
      <c r="F23" s="34">
        <f t="shared" si="1"/>
        <v>4543.1279999999997</v>
      </c>
      <c r="G23" s="35" t="s">
        <v>0</v>
      </c>
      <c r="H23" s="26"/>
    </row>
    <row r="24" spans="1:8" s="150" customFormat="1" x14ac:dyDescent="0.25">
      <c r="A24" s="26"/>
      <c r="B24" s="29" t="s">
        <v>193</v>
      </c>
      <c r="C24" s="30" t="s">
        <v>205</v>
      </c>
      <c r="D24" s="31" t="s">
        <v>207</v>
      </c>
      <c r="E24" s="32">
        <v>39932.879999999997</v>
      </c>
      <c r="F24" s="34">
        <f t="shared" si="1"/>
        <v>1996.6439999999998</v>
      </c>
      <c r="G24" s="35" t="s">
        <v>0</v>
      </c>
      <c r="H24" s="26"/>
    </row>
    <row r="25" spans="1:8" s="150" customFormat="1" x14ac:dyDescent="0.25">
      <c r="A25" s="26"/>
      <c r="B25" s="29" t="s">
        <v>193</v>
      </c>
      <c r="C25" s="30" t="s">
        <v>205</v>
      </c>
      <c r="D25" s="31" t="s">
        <v>207</v>
      </c>
      <c r="E25" s="32">
        <v>45472</v>
      </c>
      <c r="F25" s="34">
        <f t="shared" si="1"/>
        <v>2273.6</v>
      </c>
      <c r="G25" s="35" t="s">
        <v>0</v>
      </c>
      <c r="H25" s="26"/>
    </row>
    <row r="26" spans="1:8" s="150" customFormat="1" ht="26.25" x14ac:dyDescent="0.25">
      <c r="A26" s="26"/>
      <c r="B26" s="29" t="s">
        <v>188</v>
      </c>
      <c r="C26" s="30" t="s">
        <v>205</v>
      </c>
      <c r="D26" s="31" t="s">
        <v>206</v>
      </c>
      <c r="E26" s="32">
        <v>22671</v>
      </c>
      <c r="F26" s="34">
        <f t="shared" si="1"/>
        <v>2267.1</v>
      </c>
      <c r="G26" s="35" t="s">
        <v>0</v>
      </c>
      <c r="H26" s="26"/>
    </row>
    <row r="27" spans="1:8" s="150" customFormat="1" x14ac:dyDescent="0.25">
      <c r="A27" s="26"/>
      <c r="B27" s="29" t="s">
        <v>197</v>
      </c>
      <c r="C27" s="30" t="s">
        <v>205</v>
      </c>
      <c r="D27" s="31" t="s">
        <v>207</v>
      </c>
      <c r="E27" s="32">
        <v>189133.68</v>
      </c>
      <c r="F27" s="34">
        <f t="shared" si="1"/>
        <v>9456.6839999999993</v>
      </c>
      <c r="G27" s="35" t="s">
        <v>0</v>
      </c>
      <c r="H27" s="26"/>
    </row>
    <row r="28" spans="1:8" s="150" customFormat="1" x14ac:dyDescent="0.25">
      <c r="A28" s="26"/>
      <c r="B28" s="29" t="s">
        <v>196</v>
      </c>
      <c r="C28" s="30" t="s">
        <v>205</v>
      </c>
      <c r="D28" s="31" t="s">
        <v>208</v>
      </c>
      <c r="E28" s="32">
        <v>480645.05</v>
      </c>
      <c r="F28" s="34">
        <f t="shared" si="1"/>
        <v>6408.6006666666663</v>
      </c>
      <c r="G28" s="35" t="s">
        <v>0</v>
      </c>
      <c r="H28" s="26"/>
    </row>
    <row r="29" spans="1:8" s="150" customFormat="1" x14ac:dyDescent="0.25">
      <c r="A29" s="26"/>
      <c r="B29" s="29" t="s">
        <v>198</v>
      </c>
      <c r="C29" s="30" t="s">
        <v>205</v>
      </c>
      <c r="D29" s="31" t="s">
        <v>208</v>
      </c>
      <c r="E29" s="32">
        <v>25297.11</v>
      </c>
      <c r="F29" s="34">
        <f t="shared" si="1"/>
        <v>337.29480000000001</v>
      </c>
      <c r="G29" s="35" t="s">
        <v>0</v>
      </c>
      <c r="H29" s="26"/>
    </row>
    <row r="30" spans="1:8" s="150" customFormat="1" x14ac:dyDescent="0.25">
      <c r="A30" s="26"/>
      <c r="B30" s="29" t="s">
        <v>196</v>
      </c>
      <c r="C30" s="30" t="s">
        <v>205</v>
      </c>
      <c r="D30" s="31" t="s">
        <v>208</v>
      </c>
      <c r="E30" s="32">
        <v>3443944.98</v>
      </c>
      <c r="F30" s="34">
        <f t="shared" si="1"/>
        <v>45919.2664</v>
      </c>
      <c r="G30" s="35" t="s">
        <v>0</v>
      </c>
      <c r="H30" s="26"/>
    </row>
    <row r="31" spans="1:8" s="150" customFormat="1" x14ac:dyDescent="0.25">
      <c r="A31" s="26"/>
      <c r="B31" s="29" t="s">
        <v>199</v>
      </c>
      <c r="C31" s="30" t="s">
        <v>205</v>
      </c>
      <c r="D31" s="31" t="s">
        <v>209</v>
      </c>
      <c r="E31" s="32">
        <v>323683.34000000003</v>
      </c>
      <c r="F31" s="34">
        <f t="shared" si="1"/>
        <v>6473.6668000000009</v>
      </c>
      <c r="G31" s="35" t="s">
        <v>0</v>
      </c>
      <c r="H31" s="26"/>
    </row>
    <row r="32" spans="1:8" s="150" customFormat="1" x14ac:dyDescent="0.25">
      <c r="A32" s="26"/>
      <c r="B32" s="29" t="s">
        <v>200</v>
      </c>
      <c r="C32" s="30" t="s">
        <v>205</v>
      </c>
      <c r="D32" s="31" t="s">
        <v>209</v>
      </c>
      <c r="E32" s="32">
        <v>323447.42</v>
      </c>
      <c r="F32" s="34">
        <f t="shared" si="1"/>
        <v>6468.9483999999993</v>
      </c>
      <c r="G32" s="35" t="s">
        <v>0</v>
      </c>
      <c r="H32" s="26"/>
    </row>
    <row r="33" spans="1:8" s="150" customFormat="1" x14ac:dyDescent="0.25">
      <c r="A33" s="26"/>
      <c r="B33" s="29" t="s">
        <v>199</v>
      </c>
      <c r="C33" s="30" t="s">
        <v>205</v>
      </c>
      <c r="D33" s="31" t="s">
        <v>209</v>
      </c>
      <c r="E33" s="32">
        <v>990016.55</v>
      </c>
      <c r="F33" s="34">
        <f t="shared" si="1"/>
        <v>19800.331000000002</v>
      </c>
      <c r="G33" s="35" t="s">
        <v>0</v>
      </c>
      <c r="H33" s="26"/>
    </row>
    <row r="34" spans="1:8" s="150" customFormat="1" x14ac:dyDescent="0.25">
      <c r="A34" s="26"/>
      <c r="B34" s="29" t="s">
        <v>200</v>
      </c>
      <c r="C34" s="30" t="s">
        <v>205</v>
      </c>
      <c r="D34" s="31" t="s">
        <v>209</v>
      </c>
      <c r="E34" s="32">
        <v>777870.14</v>
      </c>
      <c r="F34" s="34">
        <f t="shared" si="1"/>
        <v>15557.4028</v>
      </c>
      <c r="G34" s="35" t="s">
        <v>0</v>
      </c>
      <c r="H34" s="26"/>
    </row>
    <row r="35" spans="1:8" s="150" customFormat="1" x14ac:dyDescent="0.25">
      <c r="A35" s="26"/>
      <c r="B35" s="29" t="s">
        <v>201</v>
      </c>
      <c r="C35" s="30" t="s">
        <v>205</v>
      </c>
      <c r="D35" s="31" t="s">
        <v>209</v>
      </c>
      <c r="E35" s="32">
        <v>562421.63</v>
      </c>
      <c r="F35" s="34">
        <f t="shared" si="1"/>
        <v>11248.4326</v>
      </c>
      <c r="G35" s="35" t="s">
        <v>0</v>
      </c>
      <c r="H35" s="26"/>
    </row>
    <row r="36" spans="1:8" s="150" customFormat="1" x14ac:dyDescent="0.25">
      <c r="A36" s="26"/>
      <c r="B36" s="29" t="s">
        <v>200</v>
      </c>
      <c r="C36" s="30" t="s">
        <v>205</v>
      </c>
      <c r="D36" s="31" t="s">
        <v>209</v>
      </c>
      <c r="E36" s="32">
        <v>952480.25</v>
      </c>
      <c r="F36" s="34">
        <f t="shared" si="1"/>
        <v>19049.605</v>
      </c>
      <c r="G36" s="35" t="s">
        <v>0</v>
      </c>
      <c r="H36" s="26"/>
    </row>
    <row r="37" spans="1:8" s="150" customFormat="1" x14ac:dyDescent="0.25">
      <c r="A37" s="26"/>
      <c r="B37" s="29" t="s">
        <v>199</v>
      </c>
      <c r="C37" s="30" t="s">
        <v>205</v>
      </c>
      <c r="D37" s="31" t="s">
        <v>209</v>
      </c>
      <c r="E37" s="32">
        <v>311057.42</v>
      </c>
      <c r="F37" s="34">
        <f t="shared" si="1"/>
        <v>6221.1484</v>
      </c>
      <c r="G37" s="35" t="s">
        <v>0</v>
      </c>
      <c r="H37" s="26"/>
    </row>
    <row r="38" spans="1:8" s="150" customFormat="1" x14ac:dyDescent="0.25">
      <c r="A38" s="26"/>
      <c r="B38" s="29" t="s">
        <v>200</v>
      </c>
      <c r="C38" s="30" t="s">
        <v>205</v>
      </c>
      <c r="D38" s="31" t="s">
        <v>209</v>
      </c>
      <c r="E38" s="32">
        <v>34561.94</v>
      </c>
      <c r="F38" s="34">
        <f t="shared" si="1"/>
        <v>691.23880000000008</v>
      </c>
      <c r="G38" s="35" t="s">
        <v>0</v>
      </c>
      <c r="H38" s="26"/>
    </row>
    <row r="39" spans="1:8" s="150" customFormat="1" x14ac:dyDescent="0.25">
      <c r="A39" s="26"/>
      <c r="B39" s="29" t="s">
        <v>200</v>
      </c>
      <c r="C39" s="30" t="s">
        <v>205</v>
      </c>
      <c r="D39" s="31" t="s">
        <v>209</v>
      </c>
      <c r="E39" s="32">
        <v>156131.41</v>
      </c>
      <c r="F39" s="34">
        <f t="shared" si="1"/>
        <v>3122.6282000000001</v>
      </c>
      <c r="G39" s="35" t="s">
        <v>0</v>
      </c>
      <c r="H39" s="26"/>
    </row>
    <row r="40" spans="1:8" s="150" customFormat="1" x14ac:dyDescent="0.25">
      <c r="A40" s="26"/>
      <c r="B40" s="29" t="s">
        <v>199</v>
      </c>
      <c r="C40" s="30" t="s">
        <v>205</v>
      </c>
      <c r="D40" s="31" t="s">
        <v>209</v>
      </c>
      <c r="E40" s="32">
        <v>1263245.01</v>
      </c>
      <c r="F40" s="34">
        <f t="shared" si="1"/>
        <v>25264.9002</v>
      </c>
      <c r="G40" s="35" t="s">
        <v>0</v>
      </c>
      <c r="H40" s="26"/>
    </row>
    <row r="41" spans="1:8" s="150" customFormat="1" x14ac:dyDescent="0.25">
      <c r="A41" s="26"/>
      <c r="B41" s="29" t="s">
        <v>198</v>
      </c>
      <c r="C41" s="30" t="s">
        <v>205</v>
      </c>
      <c r="D41" s="31" t="s">
        <v>208</v>
      </c>
      <c r="E41" s="32">
        <v>421833.06</v>
      </c>
      <c r="F41" s="34">
        <f t="shared" si="1"/>
        <v>5624.4408000000003</v>
      </c>
      <c r="G41" s="35" t="s">
        <v>0</v>
      </c>
      <c r="H41" s="26"/>
    </row>
    <row r="42" spans="1:8" s="150" customFormat="1" x14ac:dyDescent="0.25">
      <c r="A42" s="26"/>
      <c r="B42" s="29" t="s">
        <v>199</v>
      </c>
      <c r="C42" s="30" t="s">
        <v>205</v>
      </c>
      <c r="D42" s="31" t="s">
        <v>209</v>
      </c>
      <c r="E42" s="32">
        <v>74441.23</v>
      </c>
      <c r="F42" s="34">
        <f t="shared" si="1"/>
        <v>1488.8245999999999</v>
      </c>
      <c r="G42" s="35" t="s">
        <v>0</v>
      </c>
      <c r="H42" s="26"/>
    </row>
    <row r="43" spans="1:8" s="150" customFormat="1" x14ac:dyDescent="0.25">
      <c r="A43" s="26"/>
      <c r="B43" s="29" t="s">
        <v>198</v>
      </c>
      <c r="C43" s="30" t="s">
        <v>205</v>
      </c>
      <c r="D43" s="31" t="s">
        <v>208</v>
      </c>
      <c r="E43" s="32">
        <v>2789182</v>
      </c>
      <c r="F43" s="34">
        <f t="shared" si="1"/>
        <v>37189.093333333331</v>
      </c>
      <c r="G43" s="35" t="s">
        <v>0</v>
      </c>
      <c r="H43" s="26"/>
    </row>
    <row r="44" spans="1:8" s="150" customFormat="1" x14ac:dyDescent="0.25">
      <c r="A44" s="26"/>
      <c r="B44" s="29" t="s">
        <v>196</v>
      </c>
      <c r="C44" s="30" t="s">
        <v>205</v>
      </c>
      <c r="D44" s="31" t="s">
        <v>208</v>
      </c>
      <c r="E44" s="32">
        <v>1501867.23</v>
      </c>
      <c r="F44" s="34">
        <f t="shared" si="1"/>
        <v>20024.896400000001</v>
      </c>
      <c r="G44" s="35" t="s">
        <v>0</v>
      </c>
      <c r="H44" s="26"/>
    </row>
    <row r="45" spans="1:8" s="150" customFormat="1" x14ac:dyDescent="0.25">
      <c r="A45" s="26"/>
      <c r="B45" s="29" t="s">
        <v>202</v>
      </c>
      <c r="C45" s="30" t="s">
        <v>205</v>
      </c>
      <c r="D45" s="31" t="s">
        <v>207</v>
      </c>
      <c r="E45" s="32">
        <v>299145.88</v>
      </c>
      <c r="F45" s="34">
        <f t="shared" si="1"/>
        <v>14957.294</v>
      </c>
      <c r="G45" s="35" t="s">
        <v>0</v>
      </c>
      <c r="H45" s="26"/>
    </row>
    <row r="46" spans="1:8" s="150" customFormat="1" x14ac:dyDescent="0.25">
      <c r="A46" s="26"/>
      <c r="B46" s="29" t="s">
        <v>211</v>
      </c>
      <c r="C46" s="30" t="s">
        <v>205</v>
      </c>
      <c r="D46" s="31" t="s">
        <v>209</v>
      </c>
      <c r="E46" s="32">
        <v>485676.28</v>
      </c>
      <c r="F46" s="34">
        <f t="shared" si="1"/>
        <v>9713.5256000000008</v>
      </c>
      <c r="G46" s="35" t="s">
        <v>0</v>
      </c>
      <c r="H46" s="26"/>
    </row>
    <row r="47" spans="1:8" s="150" customFormat="1" x14ac:dyDescent="0.25">
      <c r="A47" s="26"/>
      <c r="B47" s="29" t="s">
        <v>212</v>
      </c>
      <c r="C47" s="30" t="s">
        <v>205</v>
      </c>
      <c r="D47" s="31" t="s">
        <v>209</v>
      </c>
      <c r="E47" s="32">
        <v>210435</v>
      </c>
      <c r="F47" s="34">
        <f t="shared" si="1"/>
        <v>4208.7</v>
      </c>
      <c r="G47" s="35" t="s">
        <v>0</v>
      </c>
      <c r="H47" s="26"/>
    </row>
    <row r="48" spans="1:8" s="150" customFormat="1" x14ac:dyDescent="0.25">
      <c r="A48" s="26"/>
      <c r="B48" s="29" t="s">
        <v>203</v>
      </c>
      <c r="C48" s="30" t="s">
        <v>205</v>
      </c>
      <c r="D48" s="31" t="s">
        <v>210</v>
      </c>
      <c r="E48" s="32">
        <v>29500</v>
      </c>
      <c r="F48" s="34">
        <f t="shared" si="1"/>
        <v>5900</v>
      </c>
      <c r="G48" s="35" t="s">
        <v>0</v>
      </c>
      <c r="H48" s="26"/>
    </row>
    <row r="49" spans="1:8" s="150" customFormat="1" x14ac:dyDescent="0.25">
      <c r="A49" s="26"/>
      <c r="B49" s="29" t="s">
        <v>203</v>
      </c>
      <c r="C49" s="30" t="s">
        <v>205</v>
      </c>
      <c r="D49" s="31" t="s">
        <v>210</v>
      </c>
      <c r="E49" s="32">
        <v>21975</v>
      </c>
      <c r="F49" s="34">
        <f t="shared" si="1"/>
        <v>4395</v>
      </c>
      <c r="G49" s="35" t="s">
        <v>0</v>
      </c>
      <c r="H49" s="26"/>
    </row>
    <row r="50" spans="1:8" s="150" customFormat="1" x14ac:dyDescent="0.25">
      <c r="A50" s="26"/>
      <c r="B50" s="29" t="s">
        <v>204</v>
      </c>
      <c r="C50" s="30" t="s">
        <v>205</v>
      </c>
      <c r="D50" s="31" t="s">
        <v>210</v>
      </c>
      <c r="E50" s="32">
        <v>534516.9</v>
      </c>
      <c r="F50" s="34">
        <f t="shared" si="1"/>
        <v>106903.38</v>
      </c>
      <c r="G50" s="35" t="s">
        <v>0</v>
      </c>
      <c r="H50" s="26"/>
    </row>
    <row r="51" spans="1:8" s="150" customFormat="1" x14ac:dyDescent="0.25">
      <c r="A51" s="26"/>
      <c r="B51" s="23" t="s">
        <v>72</v>
      </c>
      <c r="C51" s="160"/>
      <c r="D51" s="160"/>
      <c r="E51" s="160"/>
      <c r="F51" s="36">
        <f>SUM(F8:F50)</f>
        <v>496786.10243333335</v>
      </c>
      <c r="G51" s="37" t="s">
        <v>0</v>
      </c>
      <c r="H51" s="26"/>
    </row>
    <row r="52" spans="1:8" s="150" customFormat="1" x14ac:dyDescent="0.25">
      <c r="A52" s="26"/>
      <c r="B52" s="107" t="s">
        <v>136</v>
      </c>
      <c r="C52" s="161"/>
      <c r="D52" s="161"/>
      <c r="E52" s="161"/>
      <c r="F52" s="66">
        <v>3963941.38</v>
      </c>
      <c r="G52" s="37" t="s">
        <v>0</v>
      </c>
      <c r="H52" s="26"/>
    </row>
    <row r="53" spans="1:8" s="150" customFormat="1" x14ac:dyDescent="0.25">
      <c r="A53" s="26"/>
      <c r="B53" s="39" t="s">
        <v>69</v>
      </c>
      <c r="C53" s="162"/>
      <c r="D53" s="162"/>
      <c r="E53" s="163"/>
      <c r="F53" s="38">
        <f>F51+F52</f>
        <v>4460727.4824333331</v>
      </c>
      <c r="G53" s="38" t="s">
        <v>0</v>
      </c>
      <c r="H53" s="26"/>
    </row>
    <row r="54" spans="1:8" s="150" customFormat="1" x14ac:dyDescent="0.25">
      <c r="A54" s="26"/>
      <c r="B54" s="26"/>
      <c r="C54" s="26"/>
      <c r="D54" s="26"/>
      <c r="E54" s="26"/>
      <c r="F54" s="26"/>
      <c r="G54" s="26"/>
      <c r="H54" s="26"/>
    </row>
    <row r="55" spans="1:8" s="150" customFormat="1" x14ac:dyDescent="0.25">
      <c r="A55" s="26"/>
      <c r="B55" s="26"/>
      <c r="C55" s="26"/>
      <c r="D55" s="26"/>
      <c r="E55" s="26"/>
      <c r="F55" s="26"/>
      <c r="G55" s="26"/>
      <c r="H55" s="26"/>
    </row>
    <row r="56" spans="1:8" s="150" customFormat="1" x14ac:dyDescent="0.25">
      <c r="A56" s="26"/>
      <c r="B56" s="26"/>
      <c r="C56" s="26"/>
      <c r="D56" s="26"/>
      <c r="E56" s="26"/>
      <c r="F56" s="26"/>
      <c r="G56" s="26"/>
      <c r="H56" s="26"/>
    </row>
    <row r="57" spans="1:8" s="150" customFormat="1" hidden="1" x14ac:dyDescent="0.25"/>
    <row r="58" spans="1:8" s="150" customFormat="1" hidden="1" x14ac:dyDescent="0.25"/>
    <row r="59" spans="1:8" s="150" customFormat="1" hidden="1" x14ac:dyDescent="0.25"/>
    <row r="60" spans="1:8" s="150" customFormat="1" ht="14.45" hidden="1" customHeight="1" x14ac:dyDescent="0.25"/>
    <row r="61" spans="1:8" s="150" customFormat="1" ht="14.45" hidden="1" customHeight="1" x14ac:dyDescent="0.25"/>
    <row r="62" spans="1:8" s="150" customFormat="1" ht="15" hidden="1" customHeight="1" x14ac:dyDescent="0.25"/>
    <row r="63" spans="1:8" s="150" customFormat="1" ht="15" hidden="1" customHeight="1" x14ac:dyDescent="0.25"/>
    <row r="64" spans="1:8" s="150" customFormat="1" ht="15" hidden="1" customHeight="1" x14ac:dyDescent="0.25"/>
    <row r="65" s="150" customFormat="1" ht="15" hidden="1" customHeight="1" x14ac:dyDescent="0.25"/>
    <row r="66" s="150" customFormat="1" ht="15" hidden="1" customHeight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s="150" customFormat="1" hidden="1" x14ac:dyDescent="0.25"/>
    <row r="123" s="150" customFormat="1" hidden="1" x14ac:dyDescent="0.25"/>
    <row r="124" s="150" customFormat="1" hidden="1" x14ac:dyDescent="0.25"/>
    <row r="125" s="150" customFormat="1" hidden="1" x14ac:dyDescent="0.25"/>
    <row r="126" s="150" customFormat="1" hidden="1" x14ac:dyDescent="0.25"/>
    <row r="127" s="150" customFormat="1" hidden="1" x14ac:dyDescent="0.25"/>
    <row r="128" s="150" customFormat="1" hidden="1" x14ac:dyDescent="0.25"/>
    <row r="129" s="150" customFormat="1" hidden="1" x14ac:dyDescent="0.25"/>
    <row r="130" s="150" customFormat="1" hidden="1" x14ac:dyDescent="0.25"/>
    <row r="131" s="150" customFormat="1" hidden="1" x14ac:dyDescent="0.25"/>
    <row r="132" s="150" customFormat="1" hidden="1" x14ac:dyDescent="0.25"/>
    <row r="133" s="150" customFormat="1" hidden="1" x14ac:dyDescent="0.25"/>
    <row r="134" s="150" customFormat="1" hidden="1" x14ac:dyDescent="0.25"/>
    <row r="135" s="150" customFormat="1" hidden="1" x14ac:dyDescent="0.25"/>
    <row r="136" s="150" customFormat="1" hidden="1" x14ac:dyDescent="0.25"/>
    <row r="137" s="150" customFormat="1" hidden="1" x14ac:dyDescent="0.25"/>
    <row r="138" s="150" customFormat="1" hidden="1" x14ac:dyDescent="0.25"/>
    <row r="139" s="150" customFormat="1" hidden="1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Lyngby-Taarbæk Spildevand AS</v>
      </c>
      <c r="B1" s="164"/>
      <c r="C1" s="164"/>
      <c r="D1" s="164"/>
      <c r="E1" s="164"/>
    </row>
    <row r="2" spans="1:5" x14ac:dyDescent="0.25">
      <c r="A2" s="1" t="str">
        <f>'1. Forside'!A2</f>
        <v>S064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2" t="s">
        <v>125</v>
      </c>
      <c r="C4" s="262"/>
      <c r="D4" s="262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1350664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591865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investeringer'!F51</f>
        <v>496786.10243333335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-948956.79513333319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67"/>
  <sheetViews>
    <sheetView view="pageLayout" topLeftCell="A49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Lyngby-Taarbæk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S064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2" t="s">
        <v>124</v>
      </c>
      <c r="C4" s="262"/>
      <c r="D4" s="262"/>
      <c r="E4" s="262"/>
      <c r="F4" s="262"/>
      <c r="G4" s="262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4" t="s">
        <v>56</v>
      </c>
      <c r="G7" s="264"/>
      <c r="H7" s="26"/>
    </row>
    <row r="8" spans="1:8" s="150" customFormat="1" x14ac:dyDescent="0.25">
      <c r="A8" s="26"/>
      <c r="B8" s="29" t="s">
        <v>213</v>
      </c>
      <c r="C8" s="30">
        <v>2015</v>
      </c>
      <c r="D8" s="31">
        <v>75</v>
      </c>
      <c r="E8" s="32">
        <v>2848453</v>
      </c>
      <c r="F8" s="45">
        <f>E8/D8</f>
        <v>37979.373333333337</v>
      </c>
      <c r="G8" s="35" t="s">
        <v>0</v>
      </c>
      <c r="H8" s="26"/>
    </row>
    <row r="9" spans="1:8" s="150" customFormat="1" ht="26.25" x14ac:dyDescent="0.25">
      <c r="A9" s="26"/>
      <c r="B9" s="29" t="s">
        <v>214</v>
      </c>
      <c r="C9" s="30">
        <v>2015</v>
      </c>
      <c r="D9" s="31">
        <v>75</v>
      </c>
      <c r="E9" s="32">
        <v>5905900</v>
      </c>
      <c r="F9" s="45">
        <f t="shared" ref="F9:F66" si="0">E9/D9</f>
        <v>78745.333333333328</v>
      </c>
      <c r="G9" s="35" t="s">
        <v>0</v>
      </c>
      <c r="H9" s="26"/>
    </row>
    <row r="10" spans="1:8" s="150" customFormat="1" x14ac:dyDescent="0.25">
      <c r="A10" s="26"/>
      <c r="B10" s="29" t="s">
        <v>215</v>
      </c>
      <c r="C10" s="30">
        <v>2015</v>
      </c>
      <c r="D10" s="31">
        <v>50</v>
      </c>
      <c r="E10" s="32">
        <v>2173656</v>
      </c>
      <c r="F10" s="45">
        <f t="shared" si="0"/>
        <v>43473.120000000003</v>
      </c>
      <c r="G10" s="35" t="s">
        <v>0</v>
      </c>
      <c r="H10" s="26"/>
    </row>
    <row r="11" spans="1:8" s="150" customFormat="1" x14ac:dyDescent="0.25">
      <c r="A11" s="26"/>
      <c r="B11" s="29" t="s">
        <v>204</v>
      </c>
      <c r="C11" s="30">
        <v>2015</v>
      </c>
      <c r="D11" s="31">
        <v>5</v>
      </c>
      <c r="E11" s="32">
        <v>165165</v>
      </c>
      <c r="F11" s="45">
        <f t="shared" si="0"/>
        <v>33033</v>
      </c>
      <c r="G11" s="35" t="s">
        <v>0</v>
      </c>
      <c r="H11" s="26"/>
    </row>
    <row r="12" spans="1:8" s="150" customFormat="1" x14ac:dyDescent="0.25">
      <c r="A12" s="26"/>
      <c r="B12" s="29" t="s">
        <v>216</v>
      </c>
      <c r="C12" s="30">
        <v>2015</v>
      </c>
      <c r="D12" s="31">
        <v>75</v>
      </c>
      <c r="E12" s="32">
        <v>137910</v>
      </c>
      <c r="F12" s="45">
        <f t="shared" si="0"/>
        <v>1838.8</v>
      </c>
      <c r="G12" s="35" t="s">
        <v>0</v>
      </c>
      <c r="H12" s="26"/>
    </row>
    <row r="13" spans="1:8" s="150" customFormat="1" x14ac:dyDescent="0.25">
      <c r="A13" s="26"/>
      <c r="B13" s="29" t="s">
        <v>197</v>
      </c>
      <c r="C13" s="30">
        <v>2015</v>
      </c>
      <c r="D13" s="31">
        <v>20</v>
      </c>
      <c r="E13" s="32">
        <v>775535</v>
      </c>
      <c r="F13" s="45">
        <f t="shared" si="0"/>
        <v>38776.75</v>
      </c>
      <c r="G13" s="35" t="s">
        <v>0</v>
      </c>
      <c r="H13" s="26"/>
    </row>
    <row r="14" spans="1:8" s="150" customFormat="1" x14ac:dyDescent="0.25">
      <c r="A14" s="26"/>
      <c r="B14" s="29" t="s">
        <v>196</v>
      </c>
      <c r="C14" s="30">
        <v>2015</v>
      </c>
      <c r="D14" s="31">
        <v>75</v>
      </c>
      <c r="E14" s="32">
        <v>98088</v>
      </c>
      <c r="F14" s="45">
        <f t="shared" si="0"/>
        <v>1307.8399999999999</v>
      </c>
      <c r="G14" s="35" t="s">
        <v>0</v>
      </c>
      <c r="H14" s="26"/>
    </row>
    <row r="15" spans="1:8" s="150" customFormat="1" x14ac:dyDescent="0.25">
      <c r="A15" s="26"/>
      <c r="B15" s="29" t="s">
        <v>194</v>
      </c>
      <c r="C15" s="30">
        <v>2015</v>
      </c>
      <c r="D15" s="31">
        <v>50</v>
      </c>
      <c r="E15" s="32">
        <v>448623</v>
      </c>
      <c r="F15" s="45">
        <f t="shared" si="0"/>
        <v>8972.4599999999991</v>
      </c>
      <c r="G15" s="35" t="s">
        <v>0</v>
      </c>
      <c r="H15" s="26"/>
    </row>
    <row r="16" spans="1:8" s="150" customFormat="1" x14ac:dyDescent="0.25">
      <c r="A16" s="26"/>
      <c r="B16" s="29" t="s">
        <v>193</v>
      </c>
      <c r="C16" s="30">
        <v>2015</v>
      </c>
      <c r="D16" s="31">
        <v>20</v>
      </c>
      <c r="E16" s="32">
        <v>560779</v>
      </c>
      <c r="F16" s="45">
        <f t="shared" si="0"/>
        <v>28038.95</v>
      </c>
      <c r="G16" s="35" t="s">
        <v>0</v>
      </c>
      <c r="H16" s="26"/>
    </row>
    <row r="17" spans="1:8" s="150" customFormat="1" x14ac:dyDescent="0.25">
      <c r="A17" s="26"/>
      <c r="B17" s="29" t="s">
        <v>192</v>
      </c>
      <c r="C17" s="30">
        <v>2015</v>
      </c>
      <c r="D17" s="31">
        <v>10</v>
      </c>
      <c r="E17" s="32">
        <v>112155</v>
      </c>
      <c r="F17" s="45">
        <f t="shared" si="0"/>
        <v>11215.5</v>
      </c>
      <c r="G17" s="35" t="s">
        <v>0</v>
      </c>
      <c r="H17" s="26"/>
    </row>
    <row r="18" spans="1:8" s="150" customFormat="1" x14ac:dyDescent="0.25">
      <c r="A18" s="26"/>
      <c r="B18" s="29" t="s">
        <v>204</v>
      </c>
      <c r="C18" s="30">
        <v>2015</v>
      </c>
      <c r="D18" s="31">
        <v>5</v>
      </c>
      <c r="E18" s="32">
        <v>748471</v>
      </c>
      <c r="F18" s="45">
        <f t="shared" si="0"/>
        <v>149694.20000000001</v>
      </c>
      <c r="G18" s="35" t="s">
        <v>0</v>
      </c>
      <c r="H18" s="26"/>
    </row>
    <row r="19" spans="1:8" s="150" customFormat="1" x14ac:dyDescent="0.25">
      <c r="A19" s="26"/>
      <c r="B19" s="29" t="s">
        <v>215</v>
      </c>
      <c r="C19" s="30">
        <v>2015</v>
      </c>
      <c r="D19" s="31">
        <v>50</v>
      </c>
      <c r="E19" s="32">
        <v>104416</v>
      </c>
      <c r="F19" s="45">
        <f t="shared" si="0"/>
        <v>2088.3200000000002</v>
      </c>
      <c r="G19" s="35" t="s">
        <v>0</v>
      </c>
      <c r="H19" s="26"/>
    </row>
    <row r="20" spans="1:8" s="150" customFormat="1" x14ac:dyDescent="0.25">
      <c r="A20" s="26"/>
      <c r="B20" s="29" t="s">
        <v>196</v>
      </c>
      <c r="C20" s="30">
        <v>2015</v>
      </c>
      <c r="D20" s="31">
        <v>75</v>
      </c>
      <c r="E20" s="32">
        <v>528892</v>
      </c>
      <c r="F20" s="45">
        <f t="shared" si="0"/>
        <v>7051.8933333333334</v>
      </c>
      <c r="G20" s="35" t="s">
        <v>0</v>
      </c>
      <c r="H20" s="26"/>
    </row>
    <row r="21" spans="1:8" s="150" customFormat="1" x14ac:dyDescent="0.25">
      <c r="A21" s="26"/>
      <c r="B21" s="29" t="s">
        <v>196</v>
      </c>
      <c r="C21" s="30">
        <v>2015</v>
      </c>
      <c r="D21" s="31">
        <v>75</v>
      </c>
      <c r="E21" s="32">
        <v>1021768</v>
      </c>
      <c r="F21" s="45">
        <f t="shared" si="0"/>
        <v>13623.573333333334</v>
      </c>
      <c r="G21" s="35" t="s">
        <v>0</v>
      </c>
      <c r="H21" s="26"/>
    </row>
    <row r="22" spans="1:8" s="150" customFormat="1" x14ac:dyDescent="0.25">
      <c r="A22" s="26"/>
      <c r="B22" s="29" t="s">
        <v>217</v>
      </c>
      <c r="C22" s="30">
        <v>2015</v>
      </c>
      <c r="D22" s="31">
        <v>75</v>
      </c>
      <c r="E22" s="32">
        <v>756946</v>
      </c>
      <c r="F22" s="45">
        <f t="shared" si="0"/>
        <v>10092.613333333333</v>
      </c>
      <c r="G22" s="35" t="s">
        <v>0</v>
      </c>
      <c r="H22" s="26"/>
    </row>
    <row r="23" spans="1:8" s="150" customFormat="1" x14ac:dyDescent="0.25">
      <c r="A23" s="26"/>
      <c r="B23" s="29" t="s">
        <v>196</v>
      </c>
      <c r="C23" s="30">
        <v>2015</v>
      </c>
      <c r="D23" s="31">
        <v>75</v>
      </c>
      <c r="E23" s="32">
        <v>700000</v>
      </c>
      <c r="F23" s="45">
        <f t="shared" si="0"/>
        <v>9333.3333333333339</v>
      </c>
      <c r="G23" s="35" t="s">
        <v>0</v>
      </c>
      <c r="H23" s="26"/>
    </row>
    <row r="24" spans="1:8" s="150" customFormat="1" x14ac:dyDescent="0.25">
      <c r="A24" s="26"/>
      <c r="B24" s="29" t="s">
        <v>196</v>
      </c>
      <c r="C24" s="30">
        <v>2015</v>
      </c>
      <c r="D24" s="31">
        <v>75</v>
      </c>
      <c r="E24" s="32">
        <v>3821540</v>
      </c>
      <c r="F24" s="45">
        <f t="shared" si="0"/>
        <v>50953.866666666669</v>
      </c>
      <c r="G24" s="35" t="s">
        <v>0</v>
      </c>
      <c r="H24" s="26"/>
    </row>
    <row r="25" spans="1:8" s="150" customFormat="1" x14ac:dyDescent="0.25">
      <c r="A25" s="26"/>
      <c r="B25" s="29" t="s">
        <v>213</v>
      </c>
      <c r="C25" s="30">
        <v>2015</v>
      </c>
      <c r="D25" s="31">
        <v>75</v>
      </c>
      <c r="E25" s="32">
        <v>5732309</v>
      </c>
      <c r="F25" s="45">
        <f t="shared" si="0"/>
        <v>76430.786666666667</v>
      </c>
      <c r="G25" s="35" t="s">
        <v>0</v>
      </c>
      <c r="H25" s="26"/>
    </row>
    <row r="26" spans="1:8" s="150" customFormat="1" x14ac:dyDescent="0.25">
      <c r="A26" s="26"/>
      <c r="B26" s="29" t="s">
        <v>196</v>
      </c>
      <c r="C26" s="30">
        <v>2015</v>
      </c>
      <c r="D26" s="31">
        <v>75</v>
      </c>
      <c r="E26" s="32">
        <v>1000000</v>
      </c>
      <c r="F26" s="45">
        <f t="shared" si="0"/>
        <v>13333.333333333334</v>
      </c>
      <c r="G26" s="35" t="s">
        <v>0</v>
      </c>
      <c r="H26" s="26"/>
    </row>
    <row r="27" spans="1:8" s="150" customFormat="1" x14ac:dyDescent="0.25">
      <c r="A27" s="26"/>
      <c r="B27" s="29" t="s">
        <v>198</v>
      </c>
      <c r="C27" s="30">
        <v>2015</v>
      </c>
      <c r="D27" s="31">
        <v>75</v>
      </c>
      <c r="E27" s="32">
        <v>300000</v>
      </c>
      <c r="F27" s="45">
        <f t="shared" si="0"/>
        <v>4000</v>
      </c>
      <c r="G27" s="35" t="s">
        <v>0</v>
      </c>
      <c r="H27" s="26"/>
    </row>
    <row r="28" spans="1:8" s="150" customFormat="1" x14ac:dyDescent="0.25">
      <c r="A28" s="26"/>
      <c r="B28" s="29" t="s">
        <v>196</v>
      </c>
      <c r="C28" s="30">
        <v>2015</v>
      </c>
      <c r="D28" s="31">
        <v>75</v>
      </c>
      <c r="E28" s="32">
        <v>400000</v>
      </c>
      <c r="F28" s="45">
        <f t="shared" si="0"/>
        <v>5333.333333333333</v>
      </c>
      <c r="G28" s="35" t="s">
        <v>0</v>
      </c>
      <c r="H28" s="26"/>
    </row>
    <row r="29" spans="1:8" s="150" customFormat="1" x14ac:dyDescent="0.25">
      <c r="A29" s="26"/>
      <c r="B29" s="29" t="s">
        <v>198</v>
      </c>
      <c r="C29" s="30">
        <v>2015</v>
      </c>
      <c r="D29" s="31">
        <v>75</v>
      </c>
      <c r="E29" s="32">
        <v>120000</v>
      </c>
      <c r="F29" s="45">
        <f t="shared" si="0"/>
        <v>1600</v>
      </c>
      <c r="G29" s="35" t="s">
        <v>0</v>
      </c>
      <c r="H29" s="26"/>
    </row>
    <row r="30" spans="1:8" s="150" customFormat="1" x14ac:dyDescent="0.25">
      <c r="A30" s="26"/>
      <c r="B30" s="29" t="s">
        <v>199</v>
      </c>
      <c r="C30" s="30">
        <v>2015</v>
      </c>
      <c r="D30" s="31">
        <v>50</v>
      </c>
      <c r="E30" s="32">
        <v>200000</v>
      </c>
      <c r="F30" s="45">
        <f t="shared" si="0"/>
        <v>4000</v>
      </c>
      <c r="G30" s="35" t="s">
        <v>0</v>
      </c>
      <c r="H30" s="26"/>
    </row>
    <row r="31" spans="1:8" s="150" customFormat="1" x14ac:dyDescent="0.25">
      <c r="A31" s="26"/>
      <c r="B31" s="29" t="s">
        <v>200</v>
      </c>
      <c r="C31" s="30">
        <v>2015</v>
      </c>
      <c r="D31" s="31">
        <v>50</v>
      </c>
      <c r="E31" s="32">
        <v>80000</v>
      </c>
      <c r="F31" s="45">
        <f t="shared" si="0"/>
        <v>1600</v>
      </c>
      <c r="G31" s="35" t="s">
        <v>0</v>
      </c>
      <c r="H31" s="26"/>
    </row>
    <row r="32" spans="1:8" s="150" customFormat="1" x14ac:dyDescent="0.25">
      <c r="A32" s="26"/>
      <c r="B32" s="29" t="s">
        <v>218</v>
      </c>
      <c r="C32" s="30">
        <v>2015</v>
      </c>
      <c r="D32" s="31">
        <v>20</v>
      </c>
      <c r="E32" s="32">
        <v>300000</v>
      </c>
      <c r="F32" s="45">
        <f t="shared" si="0"/>
        <v>15000</v>
      </c>
      <c r="G32" s="35" t="s">
        <v>0</v>
      </c>
      <c r="H32" s="26"/>
    </row>
    <row r="33" spans="1:8" s="150" customFormat="1" x14ac:dyDescent="0.25">
      <c r="A33" s="26"/>
      <c r="B33" s="29" t="s">
        <v>196</v>
      </c>
      <c r="C33" s="30">
        <v>2015</v>
      </c>
      <c r="D33" s="31">
        <v>75</v>
      </c>
      <c r="E33" s="32">
        <v>857968</v>
      </c>
      <c r="F33" s="45">
        <f t="shared" si="0"/>
        <v>11439.573333333334</v>
      </c>
      <c r="G33" s="35" t="s">
        <v>0</v>
      </c>
      <c r="H33" s="26"/>
    </row>
    <row r="34" spans="1:8" s="150" customFormat="1" x14ac:dyDescent="0.25">
      <c r="A34" s="26"/>
      <c r="B34" s="29" t="s">
        <v>213</v>
      </c>
      <c r="C34" s="30">
        <v>2015</v>
      </c>
      <c r="D34" s="31">
        <v>75</v>
      </c>
      <c r="E34" s="32">
        <v>857968</v>
      </c>
      <c r="F34" s="45">
        <f t="shared" si="0"/>
        <v>11439.573333333334</v>
      </c>
      <c r="G34" s="35" t="s">
        <v>0</v>
      </c>
      <c r="H34" s="26"/>
    </row>
    <row r="35" spans="1:8" s="150" customFormat="1" x14ac:dyDescent="0.25">
      <c r="A35" s="26"/>
      <c r="B35" s="29" t="s">
        <v>216</v>
      </c>
      <c r="C35" s="30">
        <v>2015</v>
      </c>
      <c r="D35" s="31">
        <v>75</v>
      </c>
      <c r="E35" s="32">
        <v>300000</v>
      </c>
      <c r="F35" s="45">
        <f t="shared" si="0"/>
        <v>4000</v>
      </c>
      <c r="G35" s="35" t="s">
        <v>0</v>
      </c>
      <c r="H35" s="26"/>
    </row>
    <row r="36" spans="1:8" s="150" customFormat="1" x14ac:dyDescent="0.25">
      <c r="A36" s="26"/>
      <c r="B36" s="29" t="s">
        <v>218</v>
      </c>
      <c r="C36" s="30">
        <v>2015</v>
      </c>
      <c r="D36" s="31">
        <v>20</v>
      </c>
      <c r="E36" s="32">
        <v>350000</v>
      </c>
      <c r="F36" s="45">
        <f t="shared" si="0"/>
        <v>17500</v>
      </c>
      <c r="G36" s="35" t="s">
        <v>0</v>
      </c>
      <c r="H36" s="26"/>
    </row>
    <row r="37" spans="1:8" s="150" customFormat="1" x14ac:dyDescent="0.25">
      <c r="A37" s="26"/>
      <c r="B37" s="29" t="s">
        <v>217</v>
      </c>
      <c r="C37" s="30">
        <v>2015</v>
      </c>
      <c r="D37" s="31">
        <v>75</v>
      </c>
      <c r="E37" s="32">
        <v>1500000</v>
      </c>
      <c r="F37" s="45">
        <f t="shared" si="0"/>
        <v>20000</v>
      </c>
      <c r="G37" s="35" t="s">
        <v>0</v>
      </c>
      <c r="H37" s="26"/>
    </row>
    <row r="38" spans="1:8" s="150" customFormat="1" x14ac:dyDescent="0.25">
      <c r="A38" s="26"/>
      <c r="B38" s="29" t="s">
        <v>219</v>
      </c>
      <c r="C38" s="30">
        <v>2015</v>
      </c>
      <c r="D38" s="31">
        <v>75</v>
      </c>
      <c r="E38" s="32">
        <v>1000000</v>
      </c>
      <c r="F38" s="45">
        <f t="shared" si="0"/>
        <v>13333.333333333334</v>
      </c>
      <c r="G38" s="35" t="s">
        <v>0</v>
      </c>
      <c r="H38" s="26"/>
    </row>
    <row r="39" spans="1:8" s="150" customFormat="1" x14ac:dyDescent="0.25">
      <c r="A39" s="26"/>
      <c r="B39" s="29" t="s">
        <v>223</v>
      </c>
      <c r="C39" s="30">
        <v>2015</v>
      </c>
      <c r="D39" s="31">
        <v>75</v>
      </c>
      <c r="E39" s="32">
        <v>8500000</v>
      </c>
      <c r="F39" s="45">
        <f t="shared" si="0"/>
        <v>113333.33333333333</v>
      </c>
      <c r="G39" s="35" t="s">
        <v>0</v>
      </c>
      <c r="H39" s="26"/>
    </row>
    <row r="40" spans="1:8" s="150" customFormat="1" x14ac:dyDescent="0.25">
      <c r="A40" s="26"/>
      <c r="B40" s="29" t="s">
        <v>196</v>
      </c>
      <c r="C40" s="30">
        <v>2016</v>
      </c>
      <c r="D40" s="31">
        <v>75</v>
      </c>
      <c r="E40" s="32">
        <v>744923</v>
      </c>
      <c r="F40" s="45">
        <f t="shared" si="0"/>
        <v>9932.3066666666673</v>
      </c>
      <c r="G40" s="35" t="s">
        <v>0</v>
      </c>
      <c r="H40" s="26"/>
    </row>
    <row r="41" spans="1:8" s="150" customFormat="1" x14ac:dyDescent="0.25">
      <c r="A41" s="26"/>
      <c r="B41" s="29" t="s">
        <v>216</v>
      </c>
      <c r="C41" s="30">
        <v>2016</v>
      </c>
      <c r="D41" s="31">
        <v>75</v>
      </c>
      <c r="E41" s="32">
        <v>744923</v>
      </c>
      <c r="F41" s="45">
        <f t="shared" si="0"/>
        <v>9932.3066666666673</v>
      </c>
      <c r="G41" s="35" t="s">
        <v>0</v>
      </c>
      <c r="H41" s="26"/>
    </row>
    <row r="42" spans="1:8" s="150" customFormat="1" x14ac:dyDescent="0.25">
      <c r="A42" s="26"/>
      <c r="B42" s="29" t="s">
        <v>196</v>
      </c>
      <c r="C42" s="30">
        <v>2016</v>
      </c>
      <c r="D42" s="31">
        <v>75</v>
      </c>
      <c r="E42" s="32">
        <v>2032813</v>
      </c>
      <c r="F42" s="45">
        <f t="shared" si="0"/>
        <v>27104.173333333332</v>
      </c>
      <c r="G42" s="35" t="s">
        <v>0</v>
      </c>
      <c r="H42" s="26"/>
    </row>
    <row r="43" spans="1:8" s="150" customFormat="1" x14ac:dyDescent="0.25">
      <c r="A43" s="26"/>
      <c r="B43" s="29" t="s">
        <v>196</v>
      </c>
      <c r="C43" s="30">
        <v>2016</v>
      </c>
      <c r="D43" s="31">
        <v>75</v>
      </c>
      <c r="E43" s="32">
        <v>7147687</v>
      </c>
      <c r="F43" s="45">
        <f t="shared" si="0"/>
        <v>95302.493333333332</v>
      </c>
      <c r="G43" s="35" t="s">
        <v>0</v>
      </c>
      <c r="H43" s="26"/>
    </row>
    <row r="44" spans="1:8" s="150" customFormat="1" x14ac:dyDescent="0.25">
      <c r="A44" s="26"/>
      <c r="B44" s="29" t="s">
        <v>213</v>
      </c>
      <c r="C44" s="30">
        <v>2016</v>
      </c>
      <c r="D44" s="31">
        <v>75</v>
      </c>
      <c r="E44" s="32">
        <v>3899339</v>
      </c>
      <c r="F44" s="45">
        <f t="shared" si="0"/>
        <v>51991.186666666668</v>
      </c>
      <c r="G44" s="35" t="s">
        <v>0</v>
      </c>
      <c r="H44" s="26"/>
    </row>
    <row r="45" spans="1:8" s="150" customFormat="1" x14ac:dyDescent="0.25">
      <c r="A45" s="26"/>
      <c r="B45" s="29" t="s">
        <v>215</v>
      </c>
      <c r="C45" s="30">
        <v>2016</v>
      </c>
      <c r="D45" s="31">
        <v>50</v>
      </c>
      <c r="E45" s="32">
        <v>1949670</v>
      </c>
      <c r="F45" s="45">
        <f t="shared" si="0"/>
        <v>38993.4</v>
      </c>
      <c r="G45" s="35" t="s">
        <v>0</v>
      </c>
      <c r="H45" s="26"/>
    </row>
    <row r="46" spans="1:8" s="150" customFormat="1" x14ac:dyDescent="0.25">
      <c r="A46" s="26"/>
      <c r="B46" s="29" t="s">
        <v>196</v>
      </c>
      <c r="C46" s="30">
        <v>2016</v>
      </c>
      <c r="D46" s="31">
        <v>75</v>
      </c>
      <c r="E46" s="32">
        <v>456187</v>
      </c>
      <c r="F46" s="45">
        <f t="shared" si="0"/>
        <v>6082.4933333333329</v>
      </c>
      <c r="G46" s="35" t="s">
        <v>0</v>
      </c>
      <c r="H46" s="26"/>
    </row>
    <row r="47" spans="1:8" s="150" customFormat="1" x14ac:dyDescent="0.25">
      <c r="A47" s="26"/>
      <c r="B47" s="29" t="s">
        <v>213</v>
      </c>
      <c r="C47" s="30">
        <v>2016</v>
      </c>
      <c r="D47" s="31">
        <v>75</v>
      </c>
      <c r="E47" s="32">
        <v>190078</v>
      </c>
      <c r="F47" s="45">
        <f t="shared" si="0"/>
        <v>2534.3733333333334</v>
      </c>
      <c r="G47" s="35" t="s">
        <v>0</v>
      </c>
      <c r="H47" s="26"/>
    </row>
    <row r="48" spans="1:8" s="150" customFormat="1" x14ac:dyDescent="0.25">
      <c r="A48" s="26"/>
      <c r="B48" s="29" t="s">
        <v>217</v>
      </c>
      <c r="C48" s="30">
        <v>2016</v>
      </c>
      <c r="D48" s="31">
        <v>75</v>
      </c>
      <c r="E48" s="32">
        <v>114047</v>
      </c>
      <c r="F48" s="45">
        <f t="shared" si="0"/>
        <v>1520.6266666666668</v>
      </c>
      <c r="G48" s="35" t="s">
        <v>0</v>
      </c>
      <c r="H48" s="26"/>
    </row>
    <row r="49" spans="1:8" s="150" customFormat="1" x14ac:dyDescent="0.25">
      <c r="A49" s="26"/>
      <c r="B49" s="29" t="s">
        <v>196</v>
      </c>
      <c r="C49" s="30">
        <v>2016</v>
      </c>
      <c r="D49" s="31">
        <v>75</v>
      </c>
      <c r="E49" s="32">
        <v>4573742</v>
      </c>
      <c r="F49" s="45">
        <f t="shared" si="0"/>
        <v>60983.226666666669</v>
      </c>
      <c r="G49" s="35" t="s">
        <v>0</v>
      </c>
      <c r="H49" s="26"/>
    </row>
    <row r="50" spans="1:8" s="150" customFormat="1" x14ac:dyDescent="0.25">
      <c r="A50" s="26"/>
      <c r="B50" s="29" t="s">
        <v>200</v>
      </c>
      <c r="C50" s="30">
        <v>2016</v>
      </c>
      <c r="D50" s="31">
        <v>50</v>
      </c>
      <c r="E50" s="32">
        <v>1960175</v>
      </c>
      <c r="F50" s="45">
        <f t="shared" si="0"/>
        <v>39203.5</v>
      </c>
      <c r="G50" s="35" t="s">
        <v>0</v>
      </c>
      <c r="H50" s="26"/>
    </row>
    <row r="51" spans="1:8" s="150" customFormat="1" x14ac:dyDescent="0.25">
      <c r="A51" s="26"/>
      <c r="B51" s="29" t="s">
        <v>194</v>
      </c>
      <c r="C51" s="30">
        <v>2016</v>
      </c>
      <c r="D51" s="31">
        <v>50</v>
      </c>
      <c r="E51" s="32">
        <v>448623</v>
      </c>
      <c r="F51" s="45">
        <f t="shared" si="0"/>
        <v>8972.4599999999991</v>
      </c>
      <c r="G51" s="35" t="s">
        <v>0</v>
      </c>
      <c r="H51" s="26"/>
    </row>
    <row r="52" spans="1:8" s="150" customFormat="1" x14ac:dyDescent="0.25">
      <c r="A52" s="26"/>
      <c r="B52" s="29" t="s">
        <v>193</v>
      </c>
      <c r="C52" s="30">
        <v>2016</v>
      </c>
      <c r="D52" s="31">
        <v>20</v>
      </c>
      <c r="E52" s="32">
        <v>560779</v>
      </c>
      <c r="F52" s="45">
        <f t="shared" si="0"/>
        <v>28038.95</v>
      </c>
      <c r="G52" s="35" t="s">
        <v>0</v>
      </c>
      <c r="H52" s="26"/>
    </row>
    <row r="53" spans="1:8" s="150" customFormat="1" x14ac:dyDescent="0.25">
      <c r="A53" s="26"/>
      <c r="B53" s="29" t="s">
        <v>192</v>
      </c>
      <c r="C53" s="30">
        <v>2016</v>
      </c>
      <c r="D53" s="31">
        <v>10</v>
      </c>
      <c r="E53" s="32">
        <v>112156</v>
      </c>
      <c r="F53" s="45">
        <f t="shared" si="0"/>
        <v>11215.6</v>
      </c>
      <c r="G53" s="35" t="s">
        <v>0</v>
      </c>
      <c r="H53" s="26"/>
    </row>
    <row r="54" spans="1:8" s="150" customFormat="1" x14ac:dyDescent="0.25">
      <c r="A54" s="26"/>
      <c r="B54" s="29" t="s">
        <v>199</v>
      </c>
      <c r="C54" s="30">
        <v>2016</v>
      </c>
      <c r="D54" s="31">
        <v>50</v>
      </c>
      <c r="E54" s="32">
        <v>1519780</v>
      </c>
      <c r="F54" s="45">
        <f t="shared" si="0"/>
        <v>30395.599999999999</v>
      </c>
      <c r="G54" s="35" t="s">
        <v>0</v>
      </c>
      <c r="H54" s="26"/>
    </row>
    <row r="55" spans="1:8" s="150" customFormat="1" x14ac:dyDescent="0.25">
      <c r="A55" s="26"/>
      <c r="B55" s="29" t="s">
        <v>196</v>
      </c>
      <c r="C55" s="30">
        <v>2016</v>
      </c>
      <c r="D55" s="31">
        <v>75</v>
      </c>
      <c r="E55" s="32">
        <v>2300000</v>
      </c>
      <c r="F55" s="45">
        <f t="shared" si="0"/>
        <v>30666.666666666668</v>
      </c>
      <c r="G55" s="35" t="s">
        <v>0</v>
      </c>
      <c r="H55" s="26"/>
    </row>
    <row r="56" spans="1:8" s="150" customFormat="1" x14ac:dyDescent="0.25">
      <c r="A56" s="26"/>
      <c r="B56" s="29" t="s">
        <v>196</v>
      </c>
      <c r="C56" s="30">
        <v>2016</v>
      </c>
      <c r="D56" s="31">
        <v>75</v>
      </c>
      <c r="E56" s="32">
        <v>2621540</v>
      </c>
      <c r="F56" s="45">
        <f t="shared" si="0"/>
        <v>34953.866666666669</v>
      </c>
      <c r="G56" s="35" t="s">
        <v>0</v>
      </c>
      <c r="H56" s="26"/>
    </row>
    <row r="57" spans="1:8" s="150" customFormat="1" x14ac:dyDescent="0.25">
      <c r="A57" s="26"/>
      <c r="B57" s="29" t="s">
        <v>213</v>
      </c>
      <c r="C57" s="30">
        <v>2016</v>
      </c>
      <c r="D57" s="31">
        <v>75</v>
      </c>
      <c r="E57" s="32">
        <v>1932309</v>
      </c>
      <c r="F57" s="45">
        <f t="shared" si="0"/>
        <v>25764.12</v>
      </c>
      <c r="G57" s="35" t="s">
        <v>0</v>
      </c>
      <c r="H57" s="26"/>
    </row>
    <row r="58" spans="1:8" s="150" customFormat="1" x14ac:dyDescent="0.25">
      <c r="A58" s="26"/>
      <c r="B58" s="29" t="s">
        <v>196</v>
      </c>
      <c r="C58" s="30">
        <v>2016</v>
      </c>
      <c r="D58" s="31">
        <v>75</v>
      </c>
      <c r="E58" s="32">
        <v>200603</v>
      </c>
      <c r="F58" s="45">
        <f t="shared" si="0"/>
        <v>2674.7066666666665</v>
      </c>
      <c r="G58" s="35" t="s">
        <v>0</v>
      </c>
      <c r="H58" s="26"/>
    </row>
    <row r="59" spans="1:8" s="150" customFormat="1" x14ac:dyDescent="0.25">
      <c r="A59" s="26"/>
      <c r="B59" s="29" t="s">
        <v>198</v>
      </c>
      <c r="C59" s="30">
        <v>2016</v>
      </c>
      <c r="D59" s="31">
        <v>75</v>
      </c>
      <c r="E59" s="32">
        <v>300000</v>
      </c>
      <c r="F59" s="45">
        <f t="shared" si="0"/>
        <v>4000</v>
      </c>
      <c r="G59" s="35" t="s">
        <v>0</v>
      </c>
      <c r="H59" s="26"/>
    </row>
    <row r="60" spans="1:8" s="150" customFormat="1" x14ac:dyDescent="0.25">
      <c r="A60" s="26"/>
      <c r="B60" s="29" t="s">
        <v>196</v>
      </c>
      <c r="C60" s="30">
        <v>2016</v>
      </c>
      <c r="D60" s="31">
        <v>75</v>
      </c>
      <c r="E60" s="32">
        <v>400000</v>
      </c>
      <c r="F60" s="45">
        <f t="shared" si="0"/>
        <v>5333.333333333333</v>
      </c>
      <c r="G60" s="35" t="s">
        <v>0</v>
      </c>
      <c r="H60" s="26"/>
    </row>
    <row r="61" spans="1:8" s="150" customFormat="1" x14ac:dyDescent="0.25">
      <c r="A61" s="26"/>
      <c r="B61" s="29" t="s">
        <v>198</v>
      </c>
      <c r="C61" s="30">
        <v>2016</v>
      </c>
      <c r="D61" s="31">
        <v>75</v>
      </c>
      <c r="E61" s="32">
        <v>120000</v>
      </c>
      <c r="F61" s="45">
        <f t="shared" si="0"/>
        <v>1600</v>
      </c>
      <c r="G61" s="35" t="s">
        <v>0</v>
      </c>
      <c r="H61" s="26"/>
    </row>
    <row r="62" spans="1:8" s="150" customFormat="1" x14ac:dyDescent="0.25">
      <c r="A62" s="26"/>
      <c r="B62" s="29" t="s">
        <v>199</v>
      </c>
      <c r="C62" s="30">
        <v>2016</v>
      </c>
      <c r="D62" s="31">
        <v>50</v>
      </c>
      <c r="E62" s="32">
        <v>200000</v>
      </c>
      <c r="F62" s="45">
        <f t="shared" si="0"/>
        <v>4000</v>
      </c>
      <c r="G62" s="35" t="s">
        <v>0</v>
      </c>
      <c r="H62" s="26"/>
    </row>
    <row r="63" spans="1:8" s="150" customFormat="1" x14ac:dyDescent="0.25">
      <c r="A63" s="26"/>
      <c r="B63" s="29" t="s">
        <v>200</v>
      </c>
      <c r="C63" s="30">
        <v>2016</v>
      </c>
      <c r="D63" s="31">
        <v>50</v>
      </c>
      <c r="E63" s="32">
        <v>80000</v>
      </c>
      <c r="F63" s="45">
        <f t="shared" si="0"/>
        <v>1600</v>
      </c>
      <c r="G63" s="35" t="s">
        <v>0</v>
      </c>
      <c r="H63" s="26"/>
    </row>
    <row r="64" spans="1:8" s="150" customFormat="1" x14ac:dyDescent="0.25">
      <c r="A64" s="26"/>
      <c r="B64" s="29" t="s">
        <v>218</v>
      </c>
      <c r="C64" s="30">
        <v>2016</v>
      </c>
      <c r="D64" s="31">
        <v>20</v>
      </c>
      <c r="E64" s="32">
        <v>300000</v>
      </c>
      <c r="F64" s="45">
        <f t="shared" ref="F64:F65" si="1">E64/D64</f>
        <v>15000</v>
      </c>
      <c r="G64" s="35" t="s">
        <v>0</v>
      </c>
      <c r="H64" s="26"/>
    </row>
    <row r="65" spans="1:8" s="150" customFormat="1" x14ac:dyDescent="0.25">
      <c r="A65" s="26"/>
      <c r="B65" s="29" t="s">
        <v>224</v>
      </c>
      <c r="C65" s="30">
        <v>2016</v>
      </c>
      <c r="D65" s="31">
        <v>75</v>
      </c>
      <c r="E65" s="32">
        <v>15000000</v>
      </c>
      <c r="F65" s="45">
        <f t="shared" si="1"/>
        <v>200000</v>
      </c>
      <c r="G65" s="35" t="s">
        <v>0</v>
      </c>
      <c r="H65" s="26"/>
    </row>
    <row r="66" spans="1:8" s="150" customFormat="1" x14ac:dyDescent="0.25">
      <c r="A66" s="26"/>
      <c r="B66" s="29" t="s">
        <v>225</v>
      </c>
      <c r="C66" s="30">
        <v>2016</v>
      </c>
      <c r="D66" s="31">
        <v>75</v>
      </c>
      <c r="E66" s="32">
        <v>11400000</v>
      </c>
      <c r="F66" s="45">
        <f t="shared" si="0"/>
        <v>152000</v>
      </c>
      <c r="G66" s="35" t="s">
        <v>0</v>
      </c>
      <c r="H66" s="26"/>
    </row>
    <row r="67" spans="1:8" s="150" customFormat="1" x14ac:dyDescent="0.25">
      <c r="A67" s="26"/>
      <c r="B67" s="109" t="s">
        <v>73</v>
      </c>
      <c r="C67" s="167"/>
      <c r="D67" s="168"/>
      <c r="E67" s="169"/>
      <c r="F67" s="46">
        <f>SUMIF(C8:C66,"2015",F8:F66)</f>
        <v>838562.19333333347</v>
      </c>
      <c r="G67" s="47" t="s">
        <v>0</v>
      </c>
      <c r="H67" s="26"/>
    </row>
    <row r="68" spans="1:8" s="150" customFormat="1" x14ac:dyDescent="0.25">
      <c r="A68" s="26"/>
      <c r="B68" s="107" t="s">
        <v>134</v>
      </c>
      <c r="C68" s="170"/>
      <c r="D68" s="171"/>
      <c r="E68" s="172"/>
      <c r="F68" s="46">
        <f>SUMIF(C8:C66,"2016",F8:F66)</f>
        <v>899795.39</v>
      </c>
      <c r="G68" s="47" t="s">
        <v>0</v>
      </c>
      <c r="H68" s="26"/>
    </row>
    <row r="69" spans="1:8" s="150" customFormat="1" x14ac:dyDescent="0.25">
      <c r="A69" s="26"/>
      <c r="B69" s="50" t="s">
        <v>36</v>
      </c>
      <c r="C69" s="173"/>
      <c r="D69" s="174"/>
      <c r="E69" s="174"/>
      <c r="F69" s="48">
        <f>F67+F68</f>
        <v>1738357.5833333335</v>
      </c>
      <c r="G69" s="49" t="s">
        <v>0</v>
      </c>
      <c r="H69" s="26"/>
    </row>
    <row r="70" spans="1:8" s="150" customFormat="1" x14ac:dyDescent="0.25">
      <c r="A70" s="26"/>
      <c r="B70" s="26"/>
      <c r="C70" s="166"/>
      <c r="D70" s="26"/>
      <c r="E70" s="26"/>
      <c r="F70" s="26"/>
      <c r="G70" s="26"/>
      <c r="H70" s="26"/>
    </row>
    <row r="71" spans="1:8" s="150" customFormat="1" x14ac:dyDescent="0.25">
      <c r="A71" s="26"/>
      <c r="B71" s="26"/>
      <c r="C71" s="166"/>
      <c r="D71" s="26"/>
      <c r="E71" s="26"/>
      <c r="F71" s="26"/>
      <c r="G71" s="26"/>
      <c r="H71" s="26"/>
    </row>
    <row r="72" spans="1:8" s="150" customFormat="1" x14ac:dyDescent="0.25">
      <c r="A72" s="26"/>
      <c r="B72" s="26"/>
      <c r="C72" s="166"/>
      <c r="D72" s="26"/>
      <c r="E72" s="26"/>
      <c r="F72" s="175"/>
      <c r="G72" s="175"/>
      <c r="H72" s="26"/>
    </row>
    <row r="73" spans="1:8" s="150" customFormat="1" hidden="1" x14ac:dyDescent="0.25">
      <c r="C73" s="176"/>
    </row>
    <row r="74" spans="1:8" s="150" customFormat="1" hidden="1" x14ac:dyDescent="0.25">
      <c r="C74" s="176"/>
    </row>
    <row r="75" spans="1:8" s="150" customFormat="1" hidden="1" x14ac:dyDescent="0.25">
      <c r="C75" s="176"/>
    </row>
    <row r="76" spans="1:8" s="150" customFormat="1" hidden="1" x14ac:dyDescent="0.25">
      <c r="C76" s="176"/>
    </row>
    <row r="77" spans="1:8" s="150" customFormat="1" hidden="1" x14ac:dyDescent="0.25">
      <c r="C77" s="176"/>
    </row>
    <row r="78" spans="1:8" s="150" customFormat="1" hidden="1" x14ac:dyDescent="0.25">
      <c r="C78" s="176"/>
    </row>
    <row r="79" spans="1:8" s="150" customFormat="1" hidden="1" x14ac:dyDescent="0.25">
      <c r="C79" s="176"/>
    </row>
    <row r="80" spans="1:8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t="12" hidden="1" customHeight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s="150" customFormat="1" hidden="1" x14ac:dyDescent="0.25">
      <c r="C133" s="176"/>
    </row>
    <row r="134" spans="3:3" s="150" customFormat="1" hidden="1" x14ac:dyDescent="0.25">
      <c r="C134" s="176"/>
    </row>
    <row r="135" spans="3:3" s="150" customFormat="1" hidden="1" x14ac:dyDescent="0.25">
      <c r="C135" s="176"/>
    </row>
    <row r="136" spans="3:3" s="150" customFormat="1" hidden="1" x14ac:dyDescent="0.25">
      <c r="C136" s="176"/>
    </row>
    <row r="137" spans="3:3" s="150" customFormat="1" hidden="1" x14ac:dyDescent="0.25">
      <c r="C137" s="176"/>
    </row>
    <row r="138" spans="3:3" s="150" customFormat="1" hidden="1" x14ac:dyDescent="0.25">
      <c r="C138" s="176"/>
    </row>
    <row r="139" spans="3:3" s="150" customFormat="1" hidden="1" x14ac:dyDescent="0.25">
      <c r="C139" s="176"/>
    </row>
    <row r="140" spans="3:3" s="150" customFormat="1" hidden="1" x14ac:dyDescent="0.25">
      <c r="C140" s="176"/>
    </row>
    <row r="141" spans="3:3" s="150" customFormat="1" hidden="1" x14ac:dyDescent="0.25">
      <c r="C141" s="176"/>
    </row>
    <row r="142" spans="3:3" s="150" customFormat="1" hidden="1" x14ac:dyDescent="0.25">
      <c r="C142" s="176"/>
    </row>
    <row r="143" spans="3:3" s="150" customFormat="1" hidden="1" x14ac:dyDescent="0.25">
      <c r="C143" s="176"/>
    </row>
    <row r="144" spans="3:3" s="150" customFormat="1" hidden="1" x14ac:dyDescent="0.25">
      <c r="C144" s="176"/>
    </row>
    <row r="145" spans="3:3" s="150" customFormat="1" hidden="1" x14ac:dyDescent="0.25">
      <c r="C145" s="176"/>
    </row>
    <row r="146" spans="3:3" s="150" customFormat="1" hidden="1" x14ac:dyDescent="0.25">
      <c r="C146" s="176"/>
    </row>
    <row r="147" spans="3:3" s="150" customFormat="1" hidden="1" x14ac:dyDescent="0.25">
      <c r="C147" s="176"/>
    </row>
    <row r="148" spans="3:3" s="150" customFormat="1" hidden="1" x14ac:dyDescent="0.25">
      <c r="C148" s="176"/>
    </row>
    <row r="149" spans="3:3" s="150" customFormat="1" hidden="1" x14ac:dyDescent="0.25">
      <c r="C149" s="176"/>
    </row>
    <row r="150" spans="3:3" s="150" customFormat="1" hidden="1" x14ac:dyDescent="0.25">
      <c r="C150" s="176"/>
    </row>
    <row r="151" spans="3:3" s="150" customFormat="1" hidden="1" x14ac:dyDescent="0.25">
      <c r="C151" s="176"/>
    </row>
    <row r="152" spans="3:3" s="150" customFormat="1" hidden="1" x14ac:dyDescent="0.25">
      <c r="C152" s="176"/>
    </row>
    <row r="153" spans="3:3" s="150" customFormat="1" hidden="1" x14ac:dyDescent="0.25">
      <c r="C153" s="176"/>
    </row>
    <row r="154" spans="3:3" s="150" customFormat="1" hidden="1" x14ac:dyDescent="0.25">
      <c r="C154" s="176"/>
    </row>
    <row r="155" spans="3:3" s="150" customFormat="1" hidden="1" x14ac:dyDescent="0.25">
      <c r="C155" s="176"/>
    </row>
    <row r="156" spans="3:3" s="150" customFormat="1" hidden="1" x14ac:dyDescent="0.25">
      <c r="C156" s="176"/>
    </row>
    <row r="157" spans="3:3" s="150" customFormat="1" hidden="1" x14ac:dyDescent="0.25">
      <c r="C157" s="176"/>
    </row>
    <row r="158" spans="3:3" s="150" customFormat="1" hidden="1" x14ac:dyDescent="0.25">
      <c r="C158" s="176"/>
    </row>
    <row r="159" spans="3:3" s="150" customFormat="1" hidden="1" x14ac:dyDescent="0.25">
      <c r="C159" s="176"/>
    </row>
    <row r="160" spans="3:3" s="150" customFormat="1" hidden="1" x14ac:dyDescent="0.25">
      <c r="C160" s="176"/>
    </row>
    <row r="161" spans="3:3" s="150" customFormat="1" hidden="1" x14ac:dyDescent="0.25">
      <c r="C161" s="176"/>
    </row>
    <row r="162" spans="3:3" s="150" customFormat="1" hidden="1" x14ac:dyDescent="0.25">
      <c r="C162" s="176"/>
    </row>
    <row r="163" spans="3:3" s="150" customFormat="1" hidden="1" x14ac:dyDescent="0.25">
      <c r="C163" s="176"/>
    </row>
    <row r="164" spans="3:3" s="150" customFormat="1" hidden="1" x14ac:dyDescent="0.25">
      <c r="C164" s="176"/>
    </row>
    <row r="165" spans="3:3" s="150" customFormat="1" hidden="1" x14ac:dyDescent="0.25">
      <c r="C165" s="176"/>
    </row>
    <row r="166" spans="3:3" s="150" customFormat="1" hidden="1" x14ac:dyDescent="0.25">
      <c r="C166" s="176"/>
    </row>
    <row r="167" spans="3:3" s="150" customFormat="1" hidden="1" x14ac:dyDescent="0.25">
      <c r="C167" s="176"/>
    </row>
    <row r="168" spans="3:3" s="150" customFormat="1" hidden="1" x14ac:dyDescent="0.25">
      <c r="C168" s="176"/>
    </row>
    <row r="169" spans="3:3" x14ac:dyDescent="0.25"/>
    <row r="170" spans="3:3" x14ac:dyDescent="0.25"/>
    <row r="171" spans="3:3" x14ac:dyDescent="0.25"/>
    <row r="172" spans="3:3" x14ac:dyDescent="0.25"/>
    <row r="173" spans="3:3" x14ac:dyDescent="0.25"/>
    <row r="174" spans="3:3" x14ac:dyDescent="0.25"/>
    <row r="175" spans="3:3" x14ac:dyDescent="0.25"/>
    <row r="176" spans="3:3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Lyngby-Taarbæk Spildevand AS</v>
      </c>
      <c r="B1" s="56"/>
      <c r="C1" s="56"/>
      <c r="D1" s="178"/>
      <c r="E1" s="56"/>
    </row>
    <row r="2" spans="1:5" x14ac:dyDescent="0.25">
      <c r="A2" s="222" t="str">
        <f>'1. Forside'!A2</f>
        <v>S064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5" t="s">
        <v>123</v>
      </c>
      <c r="C4" s="265"/>
      <c r="D4" s="265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33000</v>
      </c>
      <c r="D7" s="182" t="s">
        <v>0</v>
      </c>
      <c r="E7" s="56"/>
    </row>
    <row r="8" spans="1:5" x14ac:dyDescent="0.25">
      <c r="A8" s="56"/>
      <c r="B8" s="207" t="s">
        <v>220</v>
      </c>
      <c r="C8" s="51">
        <v>621000</v>
      </c>
      <c r="D8" s="182" t="s">
        <v>0</v>
      </c>
      <c r="E8" s="56"/>
    </row>
    <row r="9" spans="1:5" x14ac:dyDescent="0.25">
      <c r="A9" s="56"/>
      <c r="B9" s="207" t="s">
        <v>221</v>
      </c>
      <c r="C9" s="51">
        <v>26822058</v>
      </c>
      <c r="D9" s="182" t="s">
        <v>0</v>
      </c>
      <c r="E9" s="56"/>
    </row>
    <row r="10" spans="1:5" x14ac:dyDescent="0.25">
      <c r="A10" s="56"/>
      <c r="B10" s="54" t="s">
        <v>35</v>
      </c>
      <c r="C10" s="55">
        <f>SUM(C7:C9)</f>
        <v>27476058</v>
      </c>
      <c r="D10" s="54" t="s">
        <v>0</v>
      </c>
      <c r="E10" s="56"/>
    </row>
    <row r="11" spans="1:5" x14ac:dyDescent="0.25">
      <c r="A11" s="56"/>
      <c r="B11" s="56"/>
      <c r="C11" s="56"/>
      <c r="D11" s="178"/>
      <c r="E11" s="56"/>
    </row>
    <row r="12" spans="1:5" x14ac:dyDescent="0.25">
      <c r="A12" s="56"/>
      <c r="B12" s="56"/>
      <c r="C12" s="56"/>
      <c r="D12" s="178"/>
      <c r="E12" s="56"/>
    </row>
    <row r="13" spans="1:5" ht="38.25" customHeight="1" x14ac:dyDescent="0.25">
      <c r="A13" s="56"/>
      <c r="B13" s="266" t="s">
        <v>145</v>
      </c>
      <c r="C13" s="267"/>
      <c r="D13" s="268"/>
      <c r="E13" s="56"/>
    </row>
    <row r="14" spans="1:5" x14ac:dyDescent="0.25">
      <c r="A14" s="56"/>
      <c r="B14" s="53" t="s">
        <v>71</v>
      </c>
      <c r="C14" s="51">
        <v>67400</v>
      </c>
      <c r="D14" s="182" t="s">
        <v>0</v>
      </c>
      <c r="E14" s="56"/>
    </row>
    <row r="15" spans="1:5" x14ac:dyDescent="0.25">
      <c r="A15" s="56"/>
      <c r="B15" s="53" t="s">
        <v>14</v>
      </c>
      <c r="C15" s="51">
        <v>22400</v>
      </c>
      <c r="D15" s="182" t="s">
        <v>0</v>
      </c>
      <c r="E15" s="56"/>
    </row>
    <row r="16" spans="1:5" x14ac:dyDescent="0.25">
      <c r="A16" s="56"/>
      <c r="B16" s="54" t="s">
        <v>35</v>
      </c>
      <c r="C16" s="55">
        <f>SUM(C14:C15)</f>
        <v>89800</v>
      </c>
      <c r="D16" s="54" t="s">
        <v>0</v>
      </c>
      <c r="E16" s="56"/>
    </row>
    <row r="17" spans="1:5" x14ac:dyDescent="0.25">
      <c r="A17" s="56"/>
      <c r="B17" s="56"/>
      <c r="C17" s="183"/>
      <c r="D17" s="184"/>
      <c r="E17" s="56"/>
    </row>
    <row r="18" spans="1:5" x14ac:dyDescent="0.25">
      <c r="A18" s="56"/>
      <c r="B18" s="56"/>
      <c r="C18" s="183"/>
      <c r="D18" s="184"/>
      <c r="E18" s="56"/>
    </row>
    <row r="19" spans="1:5" ht="42" customHeight="1" x14ac:dyDescent="0.25">
      <c r="A19" s="56"/>
      <c r="B19" s="269" t="s">
        <v>146</v>
      </c>
      <c r="C19" s="270"/>
      <c r="D19" s="271"/>
      <c r="E19" s="56"/>
    </row>
    <row r="20" spans="1:5" x14ac:dyDescent="0.25">
      <c r="A20" s="56"/>
      <c r="B20" s="108" t="s">
        <v>147</v>
      </c>
      <c r="C20" s="19">
        <v>26840400</v>
      </c>
      <c r="D20" s="58" t="s">
        <v>0</v>
      </c>
      <c r="E20" s="56"/>
    </row>
    <row r="21" spans="1:5" x14ac:dyDescent="0.25">
      <c r="A21" s="56"/>
      <c r="B21" s="108" t="s">
        <v>148</v>
      </c>
      <c r="C21" s="40">
        <v>28715300</v>
      </c>
      <c r="D21" s="58" t="s">
        <v>0</v>
      </c>
      <c r="E21" s="56"/>
    </row>
    <row r="22" spans="1:5" x14ac:dyDescent="0.25">
      <c r="A22" s="56"/>
      <c r="B22" s="28" t="s">
        <v>149</v>
      </c>
      <c r="C22" s="55">
        <f>C20-C21</f>
        <v>-1874900</v>
      </c>
      <c r="D22" s="28" t="s">
        <v>0</v>
      </c>
      <c r="E22" s="56"/>
    </row>
    <row r="23" spans="1:5" x14ac:dyDescent="0.25">
      <c r="A23" s="56"/>
      <c r="B23" s="56"/>
      <c r="C23" s="56"/>
      <c r="D23" s="178"/>
      <c r="E23" s="56"/>
    </row>
    <row r="24" spans="1:5" x14ac:dyDescent="0.25">
      <c r="A24" s="56"/>
      <c r="B24" s="56"/>
      <c r="C24" s="56"/>
      <c r="D24" s="178"/>
      <c r="E24" s="56"/>
    </row>
    <row r="25" spans="1:5" x14ac:dyDescent="0.25">
      <c r="A25" s="56"/>
      <c r="B25" s="56"/>
      <c r="C25" s="56"/>
      <c r="D25" s="178"/>
      <c r="E25" s="56"/>
    </row>
    <row r="26" spans="1:5" hidden="1" x14ac:dyDescent="0.25"/>
    <row r="27" spans="1:5" hidden="1" x14ac:dyDescent="0.25"/>
    <row r="28" spans="1:5" hidden="1" x14ac:dyDescent="0.25"/>
    <row r="29" spans="1:5" hidden="1" x14ac:dyDescent="0.25">
      <c r="A29" s="186"/>
      <c r="B29" s="186"/>
      <c r="C29" s="186"/>
      <c r="D29" s="187"/>
      <c r="E29" s="186"/>
    </row>
    <row r="30" spans="1:5" hidden="1" x14ac:dyDescent="0.25">
      <c r="A30" s="186"/>
      <c r="B30" s="186"/>
      <c r="C30" s="186"/>
      <c r="D30" s="187"/>
      <c r="E30" s="186"/>
    </row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/>
    <row r="35" spans="1:5" hidden="1" x14ac:dyDescent="0.25"/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x14ac:dyDescent="0.25">
      <c r="A44" s="219"/>
      <c r="B44" s="219"/>
      <c r="C44" s="219"/>
      <c r="D44" s="220"/>
      <c r="E44" s="219"/>
    </row>
    <row r="45" spans="1:5" x14ac:dyDescent="0.25">
      <c r="A45" s="219"/>
      <c r="B45" s="219"/>
      <c r="C45" s="219"/>
      <c r="D45" s="220"/>
      <c r="E45" s="219"/>
    </row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hidden="1" x14ac:dyDescent="0.25"/>
    <row r="50" hidden="1" x14ac:dyDescent="0.25"/>
  </sheetData>
  <sheetProtection password="C6ED" sheet="1" objects="1" scenarios="1"/>
  <mergeCells count="3">
    <mergeCell ref="B4:D4"/>
    <mergeCell ref="B13:D13"/>
    <mergeCell ref="B19:D19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2015-10-05T11:51:54Z</dcterms:modified>
</cp:coreProperties>
</file>