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035" yWindow="3840" windowWidth="24105" windowHeight="15165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G36" i="13" s="1"/>
  <c r="F20" i="11" l="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21" i="11"/>
  <c r="F10" i="11"/>
  <c r="F22" i="11" s="1"/>
  <c r="G29" i="12" s="1"/>
  <c r="E15" i="2"/>
  <c r="G15" i="2" s="1"/>
  <c r="G12" i="9"/>
  <c r="G14" i="9" s="1"/>
  <c r="G9" i="9"/>
  <c r="G11" i="9" s="1"/>
  <c r="G12" i="7"/>
  <c r="E9" i="2" s="1"/>
  <c r="E23" i="2"/>
  <c r="G23" i="2" s="1"/>
  <c r="E19" i="2"/>
  <c r="E10" i="2"/>
  <c r="E28" i="13" l="1"/>
  <c r="G28" i="13" s="1"/>
  <c r="G9" i="8"/>
  <c r="G30" i="12"/>
  <c r="E20" i="2" s="1"/>
  <c r="E21" i="2" s="1"/>
  <c r="G21" i="2" s="1"/>
  <c r="G15" i="9"/>
  <c r="E12" i="2" s="1"/>
  <c r="G11" i="8" l="1"/>
  <c r="E11" i="2" s="1"/>
  <c r="E13" i="2" s="1"/>
  <c r="G13" i="2" s="1"/>
  <c r="G24" i="2" s="1"/>
</calcChain>
</file>

<file path=xl/sharedStrings.xml><?xml version="1.0" encoding="utf-8"?>
<sst xmlns="http://schemas.openxmlformats.org/spreadsheetml/2006/main" count="223" uniqueCount="121">
  <si>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</si>
  <si>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</si>
  <si>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</si>
  <si>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</si>
  <si>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</si>
  <si>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</si>
  <si>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</si>
  <si>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</si>
  <si>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</si>
  <si>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</si>
  <si>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</si>
  <si>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</si>
  <si>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</si>
  <si>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</si>
  <si>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</si>
  <si>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</si>
  <si>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</si>
  <si>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</si>
  <si>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</si>
  <si>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</si>
  <si>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</si>
  <si>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</si>
  <si>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</si>
  <si>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</si>
  <si>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</si>
  <si>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</si>
  <si>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</si>
  <si>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</si>
  <si>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</si>
  <si>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</si>
  <si>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</si>
  <si>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</si>
  <si>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</si>
  <si>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</si>
  <si>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</si>
  <si>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</si>
  <si>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</si>
  <si>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</si>
  <si>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</si>
  <si>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</si>
  <si>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</si>
  <si>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</si>
  <si>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</si>
  <si>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</si>
  <si>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</si>
  <si>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</si>
  <si>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</si>
  <si>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</si>
  <si>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</si>
  <si>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</si>
  <si>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</si>
  <si>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</si>
  <si>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</si>
  <si>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</si>
  <si>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</si>
  <si>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</si>
  <si>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</si>
  <si>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</si>
  <si>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</si>
  <si>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</si>
  <si>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</si>
  <si>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</si>
  <si>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</si>
  <si>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</si>
  <si>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</si>
  <si>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</si>
  <si>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</si>
  <si>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</si>
  <si>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</si>
  <si>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</si>
  <si>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</si>
  <si>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</si>
  <si>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</si>
  <si>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</si>
  <si>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</si>
  <si>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</si>
  <si>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</si>
  <si>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</si>
  <si>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</si>
  <si>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</si>
  <si>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</si>
  <si>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</si>
  <si>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</si>
  <si>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</si>
  <si>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</si>
  <si>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</si>
  <si>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</si>
  <si>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</si>
  <si>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</si>
  <si>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</si>
  <si>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</si>
  <si>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</si>
  <si>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</si>
  <si>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</si>
  <si>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</si>
  <si>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</si>
  <si>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</si>
  <si>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</si>
  <si>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</si>
  <si>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</si>
  <si>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</si>
  <si>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</si>
  <si>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</si>
  <si>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</si>
  <si>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</si>
  <si>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Indløb med riste, Konstruktioner</t>
  </si>
  <si>
    <t>Beluftningstanke, Konstruktioner</t>
  </si>
  <si>
    <t>Efterklaringstanke, Konstruktioner</t>
  </si>
  <si>
    <t>Slutafvanding, slam - højteknologisk (centrifuger), Konstruktioner</t>
  </si>
  <si>
    <t>Indløb med riste, Mek/EL</t>
  </si>
  <si>
    <t>Beluftningstanke, Mek/EL</t>
  </si>
  <si>
    <t>Efterklaringstanke, Mek/El</t>
  </si>
  <si>
    <t>Slutafvanding, slam - højteknologisk (centrifuger), Mek/El</t>
  </si>
  <si>
    <t>Indløb med riste, SRO</t>
  </si>
  <si>
    <t>Beluftningstanke, SRO</t>
  </si>
  <si>
    <t>Efterklaringstanke, SRO</t>
  </si>
  <si>
    <t>Slutafvanding, slam - højteknologisk (centrifuger), SRO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</si>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</sst>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5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104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120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103</v>
      </c>
      <c r="C8" s="79"/>
      <c r="D8" s="79"/>
      <c r="E8" s="79"/>
      <c r="F8" s="79"/>
      <c r="G8" s="79"/>
      <c r="H8" s="80"/>
      <c r="I8" s="20"/>
    </row>
    <row r="9" spans="1:9" ht="30" customHeight="1" x14ac:dyDescent="0.25">
      <c r="A9" s="20"/>
      <c r="B9" s="75" t="s">
        <v>28</v>
      </c>
      <c r="C9" s="76"/>
      <c r="D9" s="77"/>
      <c r="E9" s="27">
        <f>'Fane 3. Grundlag'!G12</f>
        <v>25108423.592247766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91</v>
      </c>
      <c r="C10" s="83"/>
      <c r="D10" s="84"/>
      <c r="E10" s="31">
        <f>'Fane 3. Grundlag'!G11</f>
        <v>2282367.66317508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353570.5137874916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37</v>
      </c>
      <c r="C13" s="90"/>
      <c r="D13" s="91"/>
      <c r="E13" s="37">
        <f>$E$9-$E$11-$E$12</f>
        <v>24754853.078460272</v>
      </c>
      <c r="F13" s="38" t="s">
        <v>4</v>
      </c>
      <c r="G13" s="37">
        <f>E13</f>
        <v>24754853.078460272</v>
      </c>
      <c r="H13" s="38" t="s">
        <v>4</v>
      </c>
      <c r="I13" s="20"/>
    </row>
    <row r="14" spans="1:9" x14ac:dyDescent="0.25">
      <c r="A14" s="20"/>
      <c r="B14" s="78" t="s">
        <v>29</v>
      </c>
      <c r="C14" s="79"/>
      <c r="D14" s="79"/>
      <c r="E14" s="79"/>
      <c r="F14" s="79"/>
      <c r="G14" s="79"/>
      <c r="H14" s="80"/>
      <c r="I14" s="20"/>
    </row>
    <row r="15" spans="1:9" x14ac:dyDescent="0.25">
      <c r="A15" s="20"/>
      <c r="B15" s="85" t="s">
        <v>102</v>
      </c>
      <c r="C15" s="86"/>
      <c r="D15" s="87"/>
      <c r="E15" s="37">
        <f>'Fane 6. Hist. over el. underdæk'!G13</f>
        <v>0</v>
      </c>
      <c r="F15" s="38" t="s">
        <v>4</v>
      </c>
      <c r="G15" s="37">
        <f>E15</f>
        <v>0</v>
      </c>
      <c r="H15" s="38" t="s">
        <v>4</v>
      </c>
      <c r="I15" s="20"/>
    </row>
    <row r="16" spans="1:9" x14ac:dyDescent="0.25">
      <c r="A16" s="20"/>
      <c r="B16" s="78" t="s">
        <v>25</v>
      </c>
      <c r="C16" s="79"/>
      <c r="D16" s="79"/>
      <c r="E16" s="79"/>
      <c r="F16" s="79"/>
      <c r="G16" s="79"/>
      <c r="H16" s="80"/>
      <c r="I16" s="20"/>
    </row>
    <row r="17" spans="1:9" x14ac:dyDescent="0.25">
      <c r="A17" s="20"/>
      <c r="B17" s="75" t="s">
        <v>32</v>
      </c>
      <c r="C17" s="76"/>
      <c r="D17" s="77"/>
      <c r="E17" s="31">
        <f>'Fane 8. Korrektion af PL2015'!G11</f>
        <v>582402</v>
      </c>
      <c r="F17" s="28" t="s">
        <v>4</v>
      </c>
      <c r="G17" s="39"/>
      <c r="H17" s="30"/>
      <c r="I17" s="20"/>
    </row>
    <row r="18" spans="1:9" x14ac:dyDescent="0.25">
      <c r="A18" s="20"/>
      <c r="B18" s="75" t="s">
        <v>33</v>
      </c>
      <c r="C18" s="76"/>
      <c r="D18" s="77"/>
      <c r="E18" s="31">
        <f>'Fane 8. Korrektion af PL2015'!G17</f>
        <v>120524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5" t="s">
        <v>92</v>
      </c>
      <c r="C19" s="76"/>
      <c r="D19" s="77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28.5" customHeight="1" x14ac:dyDescent="0.25">
      <c r="A20" s="20"/>
      <c r="B20" s="75" t="s">
        <v>34</v>
      </c>
      <c r="C20" s="76"/>
      <c r="D20" s="77"/>
      <c r="E20" s="31">
        <f>'Fane 8. Korrektion af PL2015'!G30</f>
        <v>683837.10000000009</v>
      </c>
      <c r="F20" s="28" t="s">
        <v>4</v>
      </c>
      <c r="G20" s="35"/>
      <c r="H20" s="36"/>
      <c r="I20" s="20"/>
    </row>
    <row r="21" spans="1:9" x14ac:dyDescent="0.25">
      <c r="A21" s="20"/>
      <c r="B21" s="85" t="s">
        <v>35</v>
      </c>
      <c r="C21" s="86"/>
      <c r="D21" s="87"/>
      <c r="E21" s="37">
        <f>SUM(E17:E20)</f>
        <v>1386763.1</v>
      </c>
      <c r="F21" s="38" t="s">
        <v>4</v>
      </c>
      <c r="G21" s="37">
        <f>E21</f>
        <v>1386763.1</v>
      </c>
      <c r="H21" s="38" t="s">
        <v>4</v>
      </c>
      <c r="I21" s="20"/>
    </row>
    <row r="22" spans="1:9" x14ac:dyDescent="0.25">
      <c r="A22" s="20"/>
      <c r="B22" s="78" t="s">
        <v>30</v>
      </c>
      <c r="C22" s="79"/>
      <c r="D22" s="79"/>
      <c r="E22" s="79"/>
      <c r="F22" s="79"/>
      <c r="G22" s="79"/>
      <c r="H22" s="80"/>
      <c r="I22" s="20"/>
    </row>
    <row r="23" spans="1:9" x14ac:dyDescent="0.25">
      <c r="A23" s="20"/>
      <c r="B23" s="85" t="s">
        <v>31</v>
      </c>
      <c r="C23" s="86"/>
      <c r="D23" s="87"/>
      <c r="E23" s="37">
        <f>'Fane 9. Kontrol af PL2015'!G36</f>
        <v>0</v>
      </c>
      <c r="F23" s="38" t="s">
        <v>4</v>
      </c>
      <c r="G23" s="37">
        <f>E23</f>
        <v>0</v>
      </c>
      <c r="H23" s="38" t="s">
        <v>4</v>
      </c>
      <c r="I23" s="20"/>
    </row>
    <row r="24" spans="1:9" x14ac:dyDescent="0.25">
      <c r="A24" s="20"/>
      <c r="B24" s="78" t="s">
        <v>36</v>
      </c>
      <c r="C24" s="79"/>
      <c r="D24" s="79"/>
      <c r="E24" s="79"/>
      <c r="F24" s="80"/>
      <c r="G24" s="40">
        <f>G13+G15+G21+G23</f>
        <v>26141616.178460274</v>
      </c>
      <c r="H24" s="41" t="s">
        <v>4</v>
      </c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18">
    <mergeCell ref="B17:D17"/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81" t="s">
        <v>9</v>
      </c>
      <c r="C3" s="81"/>
      <c r="D3" s="81"/>
      <c r="E3" s="81"/>
      <c r="F3" s="81"/>
      <c r="G3" s="81"/>
      <c r="H3" s="81"/>
      <c r="I3" s="20"/>
    </row>
    <row r="4" spans="1:9" ht="15" customHeight="1" x14ac:dyDescent="0.25">
      <c r="A4" s="20"/>
      <c r="B4" s="81"/>
      <c r="C4" s="81"/>
      <c r="D4" s="81"/>
      <c r="E4" s="81"/>
      <c r="F4" s="81"/>
      <c r="G4" s="81"/>
      <c r="H4" s="81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8" t="s">
        <v>38</v>
      </c>
      <c r="C8" s="79"/>
      <c r="D8" s="79"/>
      <c r="E8" s="79"/>
      <c r="F8" s="79"/>
      <c r="G8" s="79"/>
      <c r="H8" s="80"/>
      <c r="I8" s="20"/>
    </row>
    <row r="9" spans="1:9" x14ac:dyDescent="0.25">
      <c r="A9" s="20"/>
      <c r="B9" s="82" t="s">
        <v>93</v>
      </c>
      <c r="C9" s="83"/>
      <c r="D9" s="83"/>
      <c r="E9" s="83"/>
      <c r="F9" s="84"/>
      <c r="G9" s="46">
        <v>13381046.314947721</v>
      </c>
      <c r="H9" s="42" t="s">
        <v>4</v>
      </c>
      <c r="I9" s="20"/>
    </row>
    <row r="10" spans="1:9" x14ac:dyDescent="0.25">
      <c r="A10" s="20"/>
      <c r="B10" s="82" t="s">
        <v>94</v>
      </c>
      <c r="C10" s="83"/>
      <c r="D10" s="83"/>
      <c r="E10" s="83"/>
      <c r="F10" s="84"/>
      <c r="G10" s="46">
        <v>9445009.6141249631</v>
      </c>
      <c r="H10" s="42" t="s">
        <v>4</v>
      </c>
      <c r="I10" s="20"/>
    </row>
    <row r="11" spans="1:9" x14ac:dyDescent="0.25">
      <c r="A11" s="20"/>
      <c r="B11" s="82" t="s">
        <v>95</v>
      </c>
      <c r="C11" s="83"/>
      <c r="D11" s="83"/>
      <c r="E11" s="83"/>
      <c r="F11" s="84"/>
      <c r="G11" s="46">
        <v>2282367.66317508</v>
      </c>
      <c r="H11" s="42" t="s">
        <v>4</v>
      </c>
      <c r="I11" s="20"/>
    </row>
    <row r="12" spans="1:9" x14ac:dyDescent="0.25">
      <c r="A12" s="20"/>
      <c r="B12" s="78" t="s">
        <v>38</v>
      </c>
      <c r="C12" s="79"/>
      <c r="D12" s="79"/>
      <c r="E12" s="79"/>
      <c r="F12" s="80"/>
      <c r="G12" s="40">
        <f>SUM(G9:G11)</f>
        <v>25108423.592247766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96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97</v>
      </c>
      <c r="C9" s="97"/>
      <c r="D9" s="97"/>
      <c r="E9" s="97"/>
      <c r="F9" s="98"/>
      <c r="G9" s="10">
        <f>'Fane 3. Grundlag'!G12-'Fane 3. Grundlag'!G11</f>
        <v>22826055.929072686</v>
      </c>
      <c r="H9" s="3" t="s">
        <v>4</v>
      </c>
      <c r="I9" s="1"/>
    </row>
    <row r="10" spans="1:9" x14ac:dyDescent="0.25">
      <c r="A10" s="1"/>
      <c r="B10" s="96" t="s">
        <v>65</v>
      </c>
      <c r="C10" s="97"/>
      <c r="D10" s="97"/>
      <c r="E10" s="97"/>
      <c r="F10" s="98"/>
      <c r="G10" s="53">
        <v>0</v>
      </c>
      <c r="H10" s="3" t="s">
        <v>66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93</v>
      </c>
      <c r="C9" s="103"/>
      <c r="D9" s="103"/>
      <c r="E9" s="103"/>
      <c r="F9" s="104"/>
      <c r="G9" s="10">
        <f>'Fane 3. Grundlag'!G9</f>
        <v>13381046.314947721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66</v>
      </c>
      <c r="I10" s="1"/>
    </row>
    <row r="11" spans="1:9" x14ac:dyDescent="0.25">
      <c r="A11" s="1"/>
      <c r="B11" s="99" t="s">
        <v>67</v>
      </c>
      <c r="C11" s="100"/>
      <c r="D11" s="100"/>
      <c r="E11" s="100"/>
      <c r="F11" s="101"/>
      <c r="G11" s="17">
        <f>$G$9*$G$10/100</f>
        <v>267620.92629895441</v>
      </c>
      <c r="H11" s="6" t="s">
        <v>4</v>
      </c>
      <c r="I11" s="1"/>
    </row>
    <row r="12" spans="1:9" x14ac:dyDescent="0.25">
      <c r="A12" s="1"/>
      <c r="B12" s="96" t="s">
        <v>94</v>
      </c>
      <c r="C12" s="97"/>
      <c r="D12" s="97"/>
      <c r="E12" s="97"/>
      <c r="F12" s="98"/>
      <c r="G12" s="10">
        <f>'Fane 3. Grundlag'!G10</f>
        <v>9445009.6141249631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66</v>
      </c>
      <c r="I13" s="1"/>
    </row>
    <row r="14" spans="1:9" x14ac:dyDescent="0.25">
      <c r="A14" s="1"/>
      <c r="B14" s="99" t="s">
        <v>68</v>
      </c>
      <c r="C14" s="100"/>
      <c r="D14" s="100"/>
      <c r="E14" s="100"/>
      <c r="F14" s="101"/>
      <c r="G14" s="17">
        <f>$G$12*$G$13/100</f>
        <v>85949.587488537174</v>
      </c>
      <c r="H14" s="6" t="s">
        <v>4</v>
      </c>
      <c r="I14" s="1"/>
    </row>
    <row r="15" spans="1:9" x14ac:dyDescent="0.25">
      <c r="A15" s="1"/>
      <c r="B15" s="93" t="s">
        <v>98</v>
      </c>
      <c r="C15" s="94"/>
      <c r="D15" s="94"/>
      <c r="E15" s="94"/>
      <c r="F15" s="95"/>
      <c r="G15" s="18">
        <f>G11+G14</f>
        <v>353570.5137874916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100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101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70</v>
      </c>
      <c r="C9" s="97"/>
      <c r="D9" s="97"/>
      <c r="E9" s="97"/>
      <c r="F9" s="98"/>
      <c r="G9" s="46">
        <v>0</v>
      </c>
      <c r="H9" s="3" t="s">
        <v>4</v>
      </c>
      <c r="I9" s="1"/>
    </row>
    <row r="10" spans="1:9" x14ac:dyDescent="0.25">
      <c r="A10" s="1"/>
      <c r="B10" s="96" t="s">
        <v>71</v>
      </c>
      <c r="C10" s="97"/>
      <c r="D10" s="97"/>
      <c r="E10" s="97"/>
      <c r="F10" s="98"/>
      <c r="G10" s="46">
        <v>0</v>
      </c>
      <c r="H10" s="3" t="s">
        <v>4</v>
      </c>
      <c r="I10" s="1"/>
    </row>
    <row r="11" spans="1:9" x14ac:dyDescent="0.25">
      <c r="A11" s="1"/>
      <c r="B11" s="105" t="s">
        <v>85</v>
      </c>
      <c r="C11" s="106"/>
      <c r="D11" s="106"/>
      <c r="E11" s="106"/>
      <c r="F11" s="107"/>
      <c r="G11" s="48">
        <v>0</v>
      </c>
      <c r="H11" s="12" t="s">
        <v>4</v>
      </c>
      <c r="I11" s="1"/>
    </row>
    <row r="12" spans="1:9" x14ac:dyDescent="0.25">
      <c r="A12" s="1"/>
      <c r="B12" s="96" t="s">
        <v>72</v>
      </c>
      <c r="C12" s="97"/>
      <c r="D12" s="97"/>
      <c r="E12" s="97"/>
      <c r="F12" s="98"/>
      <c r="G12" s="46">
        <v>0</v>
      </c>
      <c r="H12" s="3" t="s">
        <v>4</v>
      </c>
      <c r="I12" s="1"/>
    </row>
    <row r="13" spans="1:9" x14ac:dyDescent="0.25">
      <c r="A13" s="1"/>
      <c r="B13" s="93" t="s">
        <v>69</v>
      </c>
      <c r="C13" s="94"/>
      <c r="D13" s="94"/>
      <c r="E13" s="94"/>
      <c r="F13" s="95"/>
      <c r="G13" s="18">
        <v>0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4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73</v>
      </c>
      <c r="F9" s="108" t="s">
        <v>3</v>
      </c>
      <c r="G9" s="108"/>
      <c r="H9" s="1"/>
    </row>
    <row r="10" spans="1:8" x14ac:dyDescent="0.25">
      <c r="A10" s="1"/>
      <c r="B10" s="50" t="s">
        <v>105</v>
      </c>
      <c r="C10" s="47">
        <v>2015</v>
      </c>
      <c r="D10" s="47">
        <v>60</v>
      </c>
      <c r="E10" s="46">
        <v>889291</v>
      </c>
      <c r="F10" s="10">
        <f>E10/D10</f>
        <v>14821.516666666666</v>
      </c>
      <c r="G10" s="3" t="s">
        <v>4</v>
      </c>
      <c r="H10" s="1"/>
    </row>
    <row r="11" spans="1:8" x14ac:dyDescent="0.25">
      <c r="A11" s="1"/>
      <c r="B11" s="50" t="s">
        <v>106</v>
      </c>
      <c r="C11" s="47">
        <v>2015</v>
      </c>
      <c r="D11" s="47">
        <v>60</v>
      </c>
      <c r="E11" s="46">
        <v>76621</v>
      </c>
      <c r="F11" s="10">
        <f t="shared" ref="F11:F21" si="0">E11/D11</f>
        <v>1277.0166666666667</v>
      </c>
      <c r="G11" s="3" t="s">
        <v>4</v>
      </c>
      <c r="H11" s="1"/>
    </row>
    <row r="12" spans="1:8" x14ac:dyDescent="0.25">
      <c r="A12" s="1"/>
      <c r="B12" s="50" t="s">
        <v>107</v>
      </c>
      <c r="C12" s="47">
        <v>2015</v>
      </c>
      <c r="D12" s="47">
        <v>60</v>
      </c>
      <c r="E12" s="46">
        <v>6365358</v>
      </c>
      <c r="F12" s="10">
        <f t="shared" si="0"/>
        <v>106089.3</v>
      </c>
      <c r="G12" s="3" t="s">
        <v>4</v>
      </c>
      <c r="H12" s="1"/>
    </row>
    <row r="13" spans="1:8" x14ac:dyDescent="0.25">
      <c r="A13" s="1"/>
      <c r="B13" s="50" t="s">
        <v>108</v>
      </c>
      <c r="C13" s="47">
        <v>2015</v>
      </c>
      <c r="D13" s="47">
        <v>60</v>
      </c>
      <c r="E13" s="46">
        <v>675814</v>
      </c>
      <c r="F13" s="10">
        <f t="shared" si="0"/>
        <v>11263.566666666668</v>
      </c>
      <c r="G13" s="3" t="s">
        <v>4</v>
      </c>
      <c r="H13" s="1"/>
    </row>
    <row r="14" spans="1:8" x14ac:dyDescent="0.25">
      <c r="A14" s="1"/>
      <c r="B14" s="50" t="s">
        <v>109</v>
      </c>
      <c r="C14" s="47">
        <v>2015</v>
      </c>
      <c r="D14" s="47">
        <v>20</v>
      </c>
      <c r="E14" s="46">
        <v>212570</v>
      </c>
      <c r="F14" s="10">
        <f t="shared" si="0"/>
        <v>10628.5</v>
      </c>
      <c r="G14" s="3" t="s">
        <v>4</v>
      </c>
      <c r="H14" s="1"/>
    </row>
    <row r="15" spans="1:8" x14ac:dyDescent="0.25">
      <c r="A15" s="1"/>
      <c r="B15" s="50" t="s">
        <v>110</v>
      </c>
      <c r="C15" s="47">
        <v>2015</v>
      </c>
      <c r="D15" s="47">
        <v>20</v>
      </c>
      <c r="E15" s="46">
        <v>25540</v>
      </c>
      <c r="F15" s="10">
        <f t="shared" si="0"/>
        <v>1277</v>
      </c>
      <c r="G15" s="3" t="s">
        <v>4</v>
      </c>
      <c r="H15" s="1"/>
    </row>
    <row r="16" spans="1:8" x14ac:dyDescent="0.25">
      <c r="A16" s="1"/>
      <c r="B16" s="50" t="s">
        <v>111</v>
      </c>
      <c r="C16" s="47">
        <v>2015</v>
      </c>
      <c r="D16" s="47">
        <v>20</v>
      </c>
      <c r="E16" s="46">
        <v>6564275</v>
      </c>
      <c r="F16" s="10">
        <f t="shared" si="0"/>
        <v>328213.75</v>
      </c>
      <c r="G16" s="3" t="s">
        <v>4</v>
      </c>
      <c r="H16" s="1"/>
    </row>
    <row r="17" spans="1:8" x14ac:dyDescent="0.25">
      <c r="A17" s="1"/>
      <c r="B17" s="50" t="s">
        <v>112</v>
      </c>
      <c r="C17" s="47">
        <v>2015</v>
      </c>
      <c r="D17" s="47">
        <v>20</v>
      </c>
      <c r="E17" s="46">
        <v>193090</v>
      </c>
      <c r="F17" s="10">
        <f t="shared" si="0"/>
        <v>9654.5</v>
      </c>
      <c r="G17" s="3" t="s">
        <v>4</v>
      </c>
      <c r="H17" s="1"/>
    </row>
    <row r="18" spans="1:8" x14ac:dyDescent="0.25">
      <c r="A18" s="1"/>
      <c r="B18" s="50" t="s">
        <v>113</v>
      </c>
      <c r="C18" s="47">
        <v>2015</v>
      </c>
      <c r="D18" s="47">
        <v>10</v>
      </c>
      <c r="E18" s="46">
        <v>127542</v>
      </c>
      <c r="F18" s="10">
        <f t="shared" si="0"/>
        <v>12754.2</v>
      </c>
      <c r="G18" s="3" t="s">
        <v>4</v>
      </c>
      <c r="H18" s="1"/>
    </row>
    <row r="19" spans="1:8" x14ac:dyDescent="0.25">
      <c r="A19" s="1"/>
      <c r="B19" s="50" t="s">
        <v>114</v>
      </c>
      <c r="C19" s="47">
        <v>2015</v>
      </c>
      <c r="D19" s="47">
        <v>10</v>
      </c>
      <c r="E19" s="46">
        <v>25540</v>
      </c>
      <c r="F19" s="10">
        <f t="shared" si="0"/>
        <v>2554</v>
      </c>
      <c r="G19" s="3" t="s">
        <v>4</v>
      </c>
      <c r="H19" s="1"/>
    </row>
    <row r="20" spans="1:8" x14ac:dyDescent="0.25">
      <c r="A20" s="1"/>
      <c r="B20" s="50" t="s">
        <v>115</v>
      </c>
      <c r="C20" s="47">
        <v>2015</v>
      </c>
      <c r="D20" s="47">
        <v>10</v>
      </c>
      <c r="E20" s="46">
        <v>862307</v>
      </c>
      <c r="F20" s="10">
        <f t="shared" si="0"/>
        <v>86230.7</v>
      </c>
      <c r="G20" s="3" t="s">
        <v>4</v>
      </c>
      <c r="H20" s="1"/>
    </row>
    <row r="21" spans="1:8" x14ac:dyDescent="0.25">
      <c r="A21" s="1"/>
      <c r="B21" s="50" t="s">
        <v>116</v>
      </c>
      <c r="C21" s="47">
        <v>2015</v>
      </c>
      <c r="D21" s="47">
        <v>10</v>
      </c>
      <c r="E21" s="46">
        <v>96545</v>
      </c>
      <c r="F21" s="10">
        <f t="shared" si="0"/>
        <v>9654.5</v>
      </c>
      <c r="G21" s="3" t="s">
        <v>4</v>
      </c>
      <c r="H21" s="1"/>
    </row>
    <row r="22" spans="1:8" x14ac:dyDescent="0.25">
      <c r="A22" s="1"/>
      <c r="B22" s="93" t="s">
        <v>117</v>
      </c>
      <c r="C22" s="94"/>
      <c r="D22" s="94"/>
      <c r="E22" s="95"/>
      <c r="F22" s="18">
        <f>SUM(F10:F21)</f>
        <v>594418.55000000005</v>
      </c>
      <c r="G22" s="8" t="s">
        <v>4</v>
      </c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  <row r="51" spans="1:8" x14ac:dyDescent="0.25">
      <c r="A51" s="2"/>
      <c r="B51" s="2"/>
      <c r="C51" s="2"/>
      <c r="D51" s="2"/>
      <c r="E51" s="2"/>
      <c r="F51" s="2"/>
      <c r="G51" s="2"/>
      <c r="H51" s="2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</sheetData>
  <sheetProtection password="C6BD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2" t="s">
        <v>7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86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74</v>
      </c>
      <c r="C9" s="97"/>
      <c r="D9" s="97"/>
      <c r="E9" s="97"/>
      <c r="F9" s="98"/>
      <c r="G9" s="46">
        <v>2326602</v>
      </c>
      <c r="H9" s="3" t="s">
        <v>4</v>
      </c>
      <c r="I9" s="1"/>
    </row>
    <row r="10" spans="1:9" x14ac:dyDescent="0.25">
      <c r="A10" s="1"/>
      <c r="B10" s="96" t="s">
        <v>75</v>
      </c>
      <c r="C10" s="97"/>
      <c r="D10" s="97"/>
      <c r="E10" s="97"/>
      <c r="F10" s="98"/>
      <c r="G10" s="46">
        <v>1744200</v>
      </c>
      <c r="H10" s="3" t="s">
        <v>4</v>
      </c>
      <c r="I10" s="1"/>
    </row>
    <row r="11" spans="1:9" x14ac:dyDescent="0.25">
      <c r="A11" s="1"/>
      <c r="B11" s="93" t="s">
        <v>76</v>
      </c>
      <c r="C11" s="94"/>
      <c r="D11" s="94"/>
      <c r="E11" s="94"/>
      <c r="F11" s="95"/>
      <c r="G11" s="18">
        <f>G9-G10</f>
        <v>582402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77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78</v>
      </c>
      <c r="C15" s="97"/>
      <c r="D15" s="97"/>
      <c r="E15" s="97"/>
      <c r="F15" s="98"/>
      <c r="G15" s="46">
        <v>120524</v>
      </c>
      <c r="H15" s="3" t="s">
        <v>4</v>
      </c>
      <c r="I15" s="1"/>
    </row>
    <row r="16" spans="1:9" x14ac:dyDescent="0.25">
      <c r="A16" s="1"/>
      <c r="B16" s="96" t="s">
        <v>79</v>
      </c>
      <c r="C16" s="97"/>
      <c r="D16" s="97"/>
      <c r="E16" s="97"/>
      <c r="F16" s="98"/>
      <c r="G16" s="46">
        <v>0</v>
      </c>
      <c r="H16" s="3" t="s">
        <v>4</v>
      </c>
      <c r="I16" s="1"/>
    </row>
    <row r="17" spans="1:9" x14ac:dyDescent="0.25">
      <c r="A17" s="1"/>
      <c r="B17" s="93" t="s">
        <v>80</v>
      </c>
      <c r="C17" s="94"/>
      <c r="D17" s="94"/>
      <c r="E17" s="94"/>
      <c r="F17" s="95"/>
      <c r="G17" s="18">
        <f>G15-G16</f>
        <v>120524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87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88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90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89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x14ac:dyDescent="0.25">
      <c r="A26" s="1"/>
      <c r="B26" s="109" t="s">
        <v>81</v>
      </c>
      <c r="C26" s="110"/>
      <c r="D26" s="110"/>
      <c r="E26" s="110"/>
      <c r="F26" s="110"/>
      <c r="G26" s="110"/>
      <c r="H26" s="111"/>
      <c r="I26" s="1"/>
    </row>
    <row r="27" spans="1:9" x14ac:dyDescent="0.25">
      <c r="A27" s="1"/>
      <c r="B27" s="96" t="s">
        <v>82</v>
      </c>
      <c r="C27" s="97"/>
      <c r="D27" s="97"/>
      <c r="E27" s="97"/>
      <c r="F27" s="98"/>
      <c r="G27" s="46">
        <v>0</v>
      </c>
      <c r="H27" s="3" t="s">
        <v>4</v>
      </c>
      <c r="I27" s="1"/>
    </row>
    <row r="28" spans="1:9" x14ac:dyDescent="0.25">
      <c r="A28" s="1"/>
      <c r="B28" s="96" t="s">
        <v>83</v>
      </c>
      <c r="C28" s="97"/>
      <c r="D28" s="97"/>
      <c r="E28" s="97"/>
      <c r="F28" s="98"/>
      <c r="G28" s="46">
        <v>505000</v>
      </c>
      <c r="H28" s="3" t="s">
        <v>4</v>
      </c>
      <c r="I28" s="1"/>
    </row>
    <row r="29" spans="1:9" x14ac:dyDescent="0.25">
      <c r="A29" s="1"/>
      <c r="B29" s="96" t="s">
        <v>84</v>
      </c>
      <c r="C29" s="97"/>
      <c r="D29" s="97"/>
      <c r="E29" s="97"/>
      <c r="F29" s="98"/>
      <c r="G29" s="10">
        <f>'Fane 7. Gen. inv. i 2015'!F22</f>
        <v>594418.55000000005</v>
      </c>
      <c r="H29" s="3" t="s">
        <v>4</v>
      </c>
      <c r="I29" s="1"/>
    </row>
    <row r="30" spans="1:9" x14ac:dyDescent="0.25">
      <c r="A30" s="1"/>
      <c r="B30" s="93" t="s">
        <v>81</v>
      </c>
      <c r="C30" s="94"/>
      <c r="D30" s="94"/>
      <c r="E30" s="94"/>
      <c r="F30" s="95"/>
      <c r="G30" s="18">
        <f>G29-G27+G29-G28</f>
        <v>683837.10000000009</v>
      </c>
      <c r="H30" s="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2" t="s">
        <v>6</v>
      </c>
      <c r="C3" s="112"/>
      <c r="D3" s="112"/>
      <c r="E3" s="112"/>
      <c r="F3" s="112"/>
      <c r="G3" s="112"/>
      <c r="H3" s="112"/>
      <c r="I3" s="1"/>
    </row>
    <row r="4" spans="1:9" ht="15" customHeight="1" x14ac:dyDescent="0.25">
      <c r="A4" s="1"/>
      <c r="B4" s="112"/>
      <c r="C4" s="112"/>
      <c r="D4" s="112"/>
      <c r="E4" s="112"/>
      <c r="F4" s="112"/>
      <c r="G4" s="112"/>
      <c r="H4" s="11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39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41</v>
      </c>
      <c r="C9" s="100"/>
      <c r="D9" s="100"/>
      <c r="E9" s="100"/>
      <c r="F9" s="101"/>
      <c r="G9" s="45">
        <v>27629251</v>
      </c>
      <c r="H9" s="6" t="s">
        <v>4</v>
      </c>
      <c r="I9" s="1"/>
    </row>
    <row r="10" spans="1:9" x14ac:dyDescent="0.25">
      <c r="A10" s="1"/>
      <c r="B10" s="93" t="s">
        <v>42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43</v>
      </c>
      <c r="C11" s="97"/>
      <c r="D11" s="98"/>
      <c r="E11" s="46">
        <v>6408695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44</v>
      </c>
      <c r="C12" s="97"/>
      <c r="D12" s="98"/>
      <c r="E12" s="46">
        <v>1837186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45</v>
      </c>
      <c r="C13" s="97"/>
      <c r="D13" s="98"/>
      <c r="E13" s="46">
        <v>-58767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46</v>
      </c>
      <c r="C14" s="97"/>
      <c r="D14" s="98"/>
      <c r="E14" s="46">
        <v>17000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47</v>
      </c>
      <c r="C15" s="100"/>
      <c r="D15" s="101"/>
      <c r="E15" s="17">
        <f>SUM(E11:E14)</f>
        <v>8204114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48</v>
      </c>
      <c r="C16" s="97"/>
      <c r="D16" s="98"/>
      <c r="E16" s="46">
        <v>0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49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50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51</v>
      </c>
      <c r="C19" s="100"/>
      <c r="D19" s="101"/>
      <c r="E19" s="17">
        <f>SUM(E16:E18)</f>
        <v>0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3" t="s">
        <v>52</v>
      </c>
      <c r="C20" s="114"/>
      <c r="D20" s="115"/>
      <c r="E20" s="46">
        <v>-146792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3" t="s">
        <v>53</v>
      </c>
      <c r="C21" s="114"/>
      <c r="D21" s="115"/>
      <c r="E21" s="46">
        <v>-4781494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54</v>
      </c>
      <c r="C22" s="97"/>
      <c r="D22" s="98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55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3" t="s">
        <v>56</v>
      </c>
      <c r="C24" s="114"/>
      <c r="D24" s="115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3" t="s">
        <v>57</v>
      </c>
      <c r="C25" s="114"/>
      <c r="D25" s="115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3" t="s">
        <v>58</v>
      </c>
      <c r="C26" s="114"/>
      <c r="D26" s="115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59</v>
      </c>
      <c r="C27" s="100"/>
      <c r="D27" s="101"/>
      <c r="E27" s="17">
        <f>SUM(E20:E26)</f>
        <v>-4928286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60</v>
      </c>
      <c r="C28" s="100"/>
      <c r="D28" s="101"/>
      <c r="E28" s="17">
        <f>E15+E19+E27</f>
        <v>3275828</v>
      </c>
      <c r="F28" s="6" t="s">
        <v>4</v>
      </c>
      <c r="G28" s="16">
        <f>IF(E28&lt;0,0,-E28)</f>
        <v>-3275828</v>
      </c>
      <c r="H28" s="6" t="s">
        <v>4</v>
      </c>
      <c r="I28" s="1"/>
    </row>
    <row r="29" spans="1:9" x14ac:dyDescent="0.25">
      <c r="A29" s="1"/>
      <c r="B29" s="93" t="s">
        <v>61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61</v>
      </c>
      <c r="C30" s="100"/>
      <c r="D30" s="101"/>
      <c r="E30" s="45">
        <v>2947976</v>
      </c>
      <c r="F30" s="6" t="s">
        <v>4</v>
      </c>
      <c r="G30" s="17">
        <f>-$E$30</f>
        <v>-2947976</v>
      </c>
      <c r="H30" s="6" t="s">
        <v>4</v>
      </c>
      <c r="I30" s="1"/>
    </row>
    <row r="31" spans="1:9" x14ac:dyDescent="0.25">
      <c r="A31" s="1"/>
      <c r="B31" s="116" t="s">
        <v>118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3" t="s">
        <v>119</v>
      </c>
      <c r="C32" s="114"/>
      <c r="D32" s="115"/>
      <c r="E32" s="46">
        <v>21402951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62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3" t="s">
        <v>63</v>
      </c>
      <c r="C34" s="114"/>
      <c r="D34" s="115"/>
      <c r="E34" s="46">
        <v>2496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64</v>
      </c>
      <c r="C35" s="100"/>
      <c r="D35" s="101"/>
      <c r="E35" s="17">
        <f>SUM(E32:E34)</f>
        <v>21405447</v>
      </c>
      <c r="F35" s="6" t="s">
        <v>4</v>
      </c>
      <c r="G35" s="17">
        <f>-E35</f>
        <v>-21405447</v>
      </c>
      <c r="H35" s="6" t="s">
        <v>4</v>
      </c>
      <c r="I35" s="1"/>
    </row>
    <row r="36" spans="1:9" x14ac:dyDescent="0.25">
      <c r="A36" s="1"/>
      <c r="B36" s="93" t="s">
        <v>40</v>
      </c>
      <c r="C36" s="94"/>
      <c r="D36" s="94"/>
      <c r="E36" s="94"/>
      <c r="F36" s="95"/>
      <c r="G36" s="18">
        <f>$G$9+$G$28+$G$30+$G$35</f>
        <v>0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2016-12-13T11:05:16Z</dcterms:modified>
</cp:coreProperties>
</file>