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4" l="1"/>
  <c r="F9" i="7" l="1"/>
  <c r="F10" i="7"/>
  <c r="F11" i="7"/>
  <c r="F12" i="7"/>
  <c r="F13" i="7"/>
  <c r="F14" i="7"/>
  <c r="F1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C26" i="8" l="1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F17" i="7" l="1"/>
  <c r="C9" i="12" l="1"/>
  <c r="C11" i="12" s="1"/>
  <c r="C32" i="8" s="1"/>
  <c r="E32" i="8" s="1"/>
  <c r="C9" i="13" l="1"/>
  <c r="F8" i="2" l="1"/>
  <c r="F8" i="7"/>
  <c r="F16" i="7" s="1"/>
  <c r="F51" i="2" l="1"/>
  <c r="C9" i="10" s="1"/>
  <c r="C15" i="11" l="1"/>
  <c r="C29" i="8" s="1"/>
  <c r="C15" i="13"/>
  <c r="C27" i="8" s="1"/>
  <c r="C15" i="4"/>
  <c r="C25" i="8" s="1"/>
  <c r="C23" i="3"/>
  <c r="C23" i="8" s="1"/>
  <c r="F18" i="7"/>
  <c r="C18" i="8" s="1"/>
  <c r="C17" i="3"/>
  <c r="C22" i="8" s="1"/>
  <c r="C11" i="3"/>
  <c r="C21" i="8" s="1"/>
  <c r="C24" i="8"/>
  <c r="C10" i="10"/>
  <c r="C17" i="8" s="1"/>
  <c r="F53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<sst xmlns="http://schemas.openxmlformats.org/spreadsheetml/2006/main" count="546" uniqueCount="246">
  <si>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</si>
  <si>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</si>
  <si>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</si>
  <si>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</si>
  <si>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</si>
  <si>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</si>
  <si>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</si>
  <si>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</si>
  <si>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</si>
  <si>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</si>
  <si>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</si>
  <si>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</si>
  <si>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</si>
  <si>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</si>
  <si>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</si>
  <si>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</si>
  <si>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</si>
  <si>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</si>
  <si>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</si>
  <si>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</si>
  <si>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</si>
  <si>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</si>
  <si>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</si>
  <si>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</si>
  <si>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</si>
  <si>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</si>
  <si>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</si>
  <si>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</si>
  <si>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</si>
  <si>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</si>
  <si>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</si>
  <si>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</si>
  <si>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</si>
  <si>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</si>
  <si>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</si>
  <si>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</si>
  <si>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</si>
  <si>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</si>
  <si>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</si>
  <si>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</si>
  <si>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</si>
  <si>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</si>
  <si>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</si>
  <si>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</si>
  <si>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</si>
  <si>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</si>
  <si>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</si>
  <si>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</si>
  <si>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</si>
  <si>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</si>
  <si>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</si>
  <si>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</si>
  <si>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</si>
  <si>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</si>
  <si>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</si>
  <si>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</si>
  <si>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</si>
  <si>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</si>
  <si>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</si>
  <si>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</si>
  <si>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</si>
  <si>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</si>
  <si>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</si>
  <si>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</si>
  <si>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</si>
  <si>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</si>
  <si>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</si>
  <si>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</si>
  <si>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</si>
  <si>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</si>
  <si>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</si>
  <si>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</si>
  <si>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</si>
  <si>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</si>
  <si>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</si>
  <si>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</si>
  <si>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</si>
  <si>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</si>
  <si>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</si>
  <si>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</si>
  <si>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</si>
  <si>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</si>
  <si>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</si>
  <si>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</si>
  <si>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</si>
  <si>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</si>
  <si>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</si>
  <si>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</si>
  <si>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</si>
  <si>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</si>
  <si>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</si>
  <si>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</si>
  <si>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</si>
  <si>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</si>
  <si>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</si>
  <si>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</si>
  <si>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</si>
  <si>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</si>
  <si>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</si>
  <si>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</si>
  <si>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</si>
  <si>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</si>
  <si>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</si>
  <si>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</si>
  <si>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</si>
  <si>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</si>
  <si>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</si>
  <si>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</si>
  <si>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</si>
  <si>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</si>
  <si>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</si>
  <si>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</si>
  <si>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</si>
  <si>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</si>
  <si>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</si>
  <si>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</si>
  <si>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</si>
  <si>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</si>
  <si>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</si>
  <si>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</si>
  <si>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</si>
  <si>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</si>
  <si>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</si>
  <si>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</si>
  <si>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</si>
  <si>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</si>
  <si>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</si>
  <si>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</si>
  <si>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</si>
  <si>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</si>
  <si>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</si>
  <si>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</si>
  <si>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</si>
  <si>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</si>
  <si>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</si>
  <si>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</si>
  <si>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</si>
  <si>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</si>
  <si>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</si>
  <si>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</si>
  <si>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</si>
  <si>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</si>
  <si>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</si>
  <si>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</si>
  <si>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</si>
  <si>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</si>
  <si>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</si>
  <si>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</si>
  <si>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</si>
  <si>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</si>
  <si>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</si>
  <si>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</si>
  <si>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</si>
  <si>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</si>
  <si>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</si>
  <si>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</si>
  <si>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</si>
  <si>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</si>
  <si>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</si>
  <si>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</si>
  <si>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</si>
  <si>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</si>
  <si>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</si>
  <si>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</si>
  <si>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</si>
  <si>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</si>
  <si>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</si>
  <si>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</si>
  <si>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</si>
  <si>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</si>
  <si>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</si>
  <si>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</si>
  <si>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</si>
  <si>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</si>
  <si>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</si>
  <si>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</si>
  <si>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</si>
  <si>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</si>
  <si>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</si>
  <si>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</si>
  <si>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</si>
  <si>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</si>
  <si>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</si>
  <si>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</si>
  <si>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</si>
  <si>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</si>
  <si>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</si>
  <si>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</si>
  <si>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Beluftningstanke, Mek/EL</t>
  </si>
  <si>
    <t>Forafvanding, slam, Konstruktion</t>
  </si>
  <si>
    <t>Forafvanding, slam, Mek/EL</t>
  </si>
  <si>
    <t>Forafvanding, slam, SRO</t>
  </si>
  <si>
    <t>Rådnetanke, slam, Konstruktioner</t>
  </si>
  <si>
    <t>Rådnetanke, slam, Mek/EL</t>
  </si>
  <si>
    <t>Rådnetanke, slam, SRO</t>
  </si>
  <si>
    <t>Gasdisponering, Konstruktioner</t>
  </si>
  <si>
    <t>Gasdisponering, Mek/EL</t>
  </si>
  <si>
    <t>Gasdisponering, SRO</t>
  </si>
  <si>
    <t>Gasdisponering - elproduktionsanlæg, Konstruktioner</t>
  </si>
  <si>
    <t>Gasdisponering - elproduktionsanlæg, Mek/EL</t>
  </si>
  <si>
    <t>Gasdisponering - elproduktionsanlæg, SRO</t>
  </si>
  <si>
    <t>Slutafvanding, slam - højteknologisk (centrifuger), Konstruktioner</t>
  </si>
  <si>
    <t>Slutafvanding, slam - højteknologisk (centrifuger), Mek/El</t>
  </si>
  <si>
    <t>Slutafvanding, slam - højteknologisk (centrifuger), SRO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</si>
  <si>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</si>
  <si>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</si>
  <si>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</si>
  <si>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</si>
  <si>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1000 mm &lt; Ledningsnet ≤ Ø 1200 mm</t>
  </si>
  <si>
    <t>Ø 1200 mm &lt; Ledningsnet ≤ Ø 1600 mm</t>
  </si>
  <si>
    <t>Strømpeforing Ø 200 mm &lt; Ledningsnet ≤ Ø 500 mm</t>
  </si>
  <si>
    <t>Brønde</t>
  </si>
  <si>
    <t>Stik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</si>
  <si>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</si>
  <si>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</si>
  <si>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</si>
  <si>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Konstruktioner</t>
  </si>
  <si>
    <t>Pumpestationer m. overbygning (&lt; 20 m2), Mek/EL</t>
  </si>
  <si>
    <t>Pumpestationer m. overbygning (&lt; 20 m2), SRO</t>
  </si>
  <si>
    <t>Pumpeinstallation Miljøklasse A (100-300 l/s) - Mek/EL</t>
  </si>
  <si>
    <t>Pumpeinstallation Miljøklasse A (100-300 l/s) - SRO</t>
  </si>
  <si>
    <t>Pumpeinstallation Miljøklasse A (300-600 l/s) - SRO</t>
  </si>
  <si>
    <t>Pumpeinstallation Miljøklasse A (600-1.000 l/s) - SRO</t>
  </si>
  <si>
    <t>Installationer "mekaniske riste og SRO" Miljøklasse A. (7-20 m2) - SRO</t>
  </si>
  <si>
    <t>Installationer "mekaniske riste og SRO" Miljøklasse A. (20-30 m2) - SRO</t>
  </si>
  <si>
    <t>Forsinkelsesbassiner, lukkede med automatisk rensning og SRO Miljøklasse A (500-1.000 m3) - Konstruktioner</t>
  </si>
  <si>
    <t xml:space="preserve">Forsinkelsesbassiner, lukkede med automatisk rensning og SRO Miljøklasse A (500-1.000 m3) - SRO </t>
  </si>
  <si>
    <t>Forsinkelsesbassiner, lukkede uden automatisk rensning og SRO Miljøklasse B (mindre end 1.000 m3)</t>
  </si>
  <si>
    <t>Administrationbygninger</t>
  </si>
  <si>
    <t>Værksteder, garager</t>
  </si>
  <si>
    <t>2014</t>
  </si>
  <si>
    <t>20</t>
  </si>
  <si>
    <t>60</t>
  </si>
  <si>
    <t>10</t>
  </si>
  <si>
    <t>75</t>
  </si>
  <si>
    <t>50</t>
  </si>
  <si>
    <t>Indløb med riste, Mek/EL</t>
  </si>
  <si>
    <t>Køretøjer, små lastvogne (&lt; 3.500 kg.)</t>
  </si>
  <si>
    <t>Skærpet rensning af spildevand</t>
  </si>
  <si>
    <t>Ejendomsskatter</t>
  </si>
  <si>
    <t>Spildevandsafgift</t>
  </si>
  <si>
    <t>Køb af ydelser og produkter, der er omfattet af prisloftreguleringen, hos et andet selskab</t>
  </si>
  <si>
    <t>Drift af regnvandspumpestation</t>
  </si>
  <si>
    <t>Mariagerfjord Vand AS</t>
  </si>
  <si>
    <t>S066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</si>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</sst>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243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244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Mariagerfjord Vand AS</v>
      </c>
      <c r="B1" s="56"/>
      <c r="C1" s="56"/>
      <c r="D1" s="56"/>
      <c r="E1" s="56"/>
    </row>
    <row r="2" spans="1:5" x14ac:dyDescent="0.25">
      <c r="A2" s="222" t="str">
        <f>'1. Forside'!A2</f>
        <v>S066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238</v>
      </c>
      <c r="C7" s="51">
        <v>200000</v>
      </c>
      <c r="D7" s="191" t="s">
        <v>0</v>
      </c>
      <c r="E7" s="56"/>
    </row>
    <row r="8" spans="1:5" x14ac:dyDescent="0.25">
      <c r="A8" s="56"/>
      <c r="B8" s="213" t="s">
        <v>242</v>
      </c>
      <c r="C8" s="51">
        <v>75000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275000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151767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1000000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-848233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Mariagerfjord Vand AS</v>
      </c>
      <c r="B1" s="26"/>
      <c r="C1" s="26"/>
      <c r="D1" s="26"/>
      <c r="E1" s="26"/>
    </row>
    <row r="2" spans="1:5" x14ac:dyDescent="0.25">
      <c r="A2" s="223" t="str">
        <f>'1. Forside'!A2</f>
        <v>S066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Mariagerfjord Vand AS</v>
      </c>
      <c r="B1" s="26"/>
      <c r="C1" s="26"/>
      <c r="D1" s="26"/>
      <c r="E1" s="26"/>
    </row>
    <row r="2" spans="1:5" x14ac:dyDescent="0.25">
      <c r="A2" s="223" t="str">
        <f>'1. Forside'!A2</f>
        <v>S066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10150000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10150000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6150702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10215000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-4064298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Mariagerfjord Vand AS</v>
      </c>
      <c r="B1" s="26"/>
      <c r="C1" s="26"/>
      <c r="D1" s="26"/>
      <c r="E1" s="26"/>
    </row>
    <row r="2" spans="1:5" x14ac:dyDescent="0.25">
      <c r="A2" s="223" t="str">
        <f>'1. Forside'!A2</f>
        <v>S066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-51599164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-24733762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-26865402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-5373080.4000000004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Mariagerfjord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101810156.5539926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52534994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1011846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-37739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8145000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61654101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6189778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4000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6193778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-4393810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-52150797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-9293831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-2009493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-67847931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-52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2564138</v>
      </c>
      <c r="D29" s="79" t="s">
        <v>0</v>
      </c>
      <c r="E29" s="10">
        <f>-C29</f>
        <v>-2564138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3463063</v>
      </c>
      <c r="D31" s="79" t="s">
        <v>0</v>
      </c>
      <c r="E31" s="10">
        <f>-C31</f>
        <v>-3463063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64401447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64401447</v>
      </c>
      <c r="D36" s="79" t="s">
        <v>0</v>
      </c>
      <c r="E36" s="10">
        <f>-C36</f>
        <v>-64401447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31381508.553992599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Mariagerfjord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S066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69344</v>
      </c>
      <c r="D7" s="224" t="s">
        <v>0</v>
      </c>
      <c r="E7" s="225">
        <v>0</v>
      </c>
      <c r="F7" s="224" t="s">
        <v>0</v>
      </c>
      <c r="G7" s="225">
        <v>3640067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69344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2564138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1075929</v>
      </c>
      <c r="H11" s="228" t="s">
        <v>0</v>
      </c>
      <c r="I11" s="55">
        <f>G11+I7-I8-I9</f>
        <v>1075929</v>
      </c>
      <c r="J11" s="228" t="s">
        <v>0</v>
      </c>
      <c r="K11" s="55">
        <f>K7-K8-K9+K10+I11</f>
        <v>1075929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Mariagerfjord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30300177.522569641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-115140.67458576463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-907490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29277546.847983878</v>
      </c>
      <c r="D13" s="79" t="s">
        <v>0</v>
      </c>
      <c r="E13" s="6">
        <f>C13</f>
        <v>29277546.847983878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51099801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245</v>
      </c>
      <c r="C16" s="14">
        <f>'6. Gennemførte investeringer'!F53</f>
        <v>13772214.099999998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7968898.1866666619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investeringer'!F18</f>
        <v>1312233.3333333333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74153146.61999999</v>
      </c>
      <c r="D19" s="79" t="s">
        <v>0</v>
      </c>
      <c r="E19" s="8">
        <f>C19</f>
        <v>74153146.61999999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1568000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125000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-301651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275000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-848233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10150000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-4064298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6903818</v>
      </c>
      <c r="D30" s="79" t="s">
        <v>0</v>
      </c>
      <c r="E30" s="6">
        <f>C30</f>
        <v>6903818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-5373080.4000000004</v>
      </c>
      <c r="D32" s="79" t="s">
        <v>0</v>
      </c>
      <c r="E32" s="10">
        <f>C32</f>
        <v>-5373080.4000000004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31381508.553992599</v>
      </c>
      <c r="D34" s="79" t="s">
        <v>0</v>
      </c>
      <c r="E34" s="12">
        <f>C34</f>
        <v>31381508.553992599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136342939.62197646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1943737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70.144746754307022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Mariagerfjord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S066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30300177.522569641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30300177.522569641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30300177.522569641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-115140.67458576463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Mariagerfjord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22446371.50871959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30185036.847983878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30300177.522569641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3629961.2672038432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907490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Mariagerfjord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2024589901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51099801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51099801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9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Mariagerfjord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S066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230</v>
      </c>
      <c r="D8" s="31" t="s">
        <v>231</v>
      </c>
      <c r="E8" s="32">
        <v>59386</v>
      </c>
      <c r="F8" s="34">
        <f t="shared" ref="F8" si="0">E8/D8</f>
        <v>2969.3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230</v>
      </c>
      <c r="D9" s="31" t="s">
        <v>232</v>
      </c>
      <c r="E9" s="32">
        <v>1256646</v>
      </c>
      <c r="F9" s="34">
        <f t="shared" ref="F9:F50" si="1">E9/D9</f>
        <v>20944.099999999999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230</v>
      </c>
      <c r="D10" s="31" t="s">
        <v>231</v>
      </c>
      <c r="E10" s="32">
        <v>1570808</v>
      </c>
      <c r="F10" s="34">
        <f t="shared" si="1"/>
        <v>78540.399999999994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230</v>
      </c>
      <c r="D11" s="31" t="s">
        <v>233</v>
      </c>
      <c r="E11" s="32">
        <v>314162</v>
      </c>
      <c r="F11" s="34">
        <f t="shared" si="1"/>
        <v>31416.2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230</v>
      </c>
      <c r="D12" s="31" t="s">
        <v>232</v>
      </c>
      <c r="E12" s="32">
        <v>9377972</v>
      </c>
      <c r="F12" s="34">
        <f t="shared" si="1"/>
        <v>156299.53333333333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230</v>
      </c>
      <c r="D13" s="31" t="s">
        <v>231</v>
      </c>
      <c r="E13" s="32">
        <v>10862607</v>
      </c>
      <c r="F13" s="34">
        <f t="shared" si="1"/>
        <v>543130.35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230</v>
      </c>
      <c r="D14" s="31" t="s">
        <v>233</v>
      </c>
      <c r="E14" s="32">
        <v>2341093</v>
      </c>
      <c r="F14" s="34">
        <f t="shared" si="1"/>
        <v>234109.3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230</v>
      </c>
      <c r="D15" s="31" t="s">
        <v>232</v>
      </c>
      <c r="E15" s="32">
        <v>1875594</v>
      </c>
      <c r="F15" s="34">
        <f t="shared" si="1"/>
        <v>31259.9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230</v>
      </c>
      <c r="D16" s="31" t="s">
        <v>231</v>
      </c>
      <c r="E16" s="32">
        <v>2344494</v>
      </c>
      <c r="F16" s="34">
        <f t="shared" si="1"/>
        <v>117224.7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230</v>
      </c>
      <c r="D17" s="31" t="s">
        <v>233</v>
      </c>
      <c r="E17" s="32">
        <v>468898</v>
      </c>
      <c r="F17" s="34">
        <f t="shared" si="1"/>
        <v>46889.8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230</v>
      </c>
      <c r="D18" s="31" t="s">
        <v>232</v>
      </c>
      <c r="E18" s="32">
        <v>3132243</v>
      </c>
      <c r="F18" s="34">
        <f t="shared" si="1"/>
        <v>52204.05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230</v>
      </c>
      <c r="D19" s="31" t="s">
        <v>231</v>
      </c>
      <c r="E19" s="32">
        <v>3915304</v>
      </c>
      <c r="F19" s="34">
        <f t="shared" si="1"/>
        <v>195765.2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230</v>
      </c>
      <c r="D20" s="31" t="s">
        <v>233</v>
      </c>
      <c r="E20" s="32">
        <v>783061</v>
      </c>
      <c r="F20" s="34">
        <f t="shared" si="1"/>
        <v>78306.100000000006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230</v>
      </c>
      <c r="D21" s="31" t="s">
        <v>232</v>
      </c>
      <c r="E21" s="32">
        <v>3113461</v>
      </c>
      <c r="F21" s="34">
        <f t="shared" si="1"/>
        <v>51891.01666666667</v>
      </c>
      <c r="G21" s="35" t="s">
        <v>0</v>
      </c>
      <c r="H21" s="26"/>
    </row>
    <row r="22" spans="1:8" s="150" customFormat="1" x14ac:dyDescent="0.25">
      <c r="A22" s="26"/>
      <c r="B22" s="29" t="s">
        <v>202</v>
      </c>
      <c r="C22" s="30" t="s">
        <v>230</v>
      </c>
      <c r="D22" s="31" t="s">
        <v>231</v>
      </c>
      <c r="E22" s="32">
        <v>3891826</v>
      </c>
      <c r="F22" s="34">
        <f t="shared" si="1"/>
        <v>194591.3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 t="s">
        <v>230</v>
      </c>
      <c r="D23" s="31" t="s">
        <v>233</v>
      </c>
      <c r="E23" s="32">
        <v>778366</v>
      </c>
      <c r="F23" s="34">
        <f t="shared" si="1"/>
        <v>77836.600000000006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230</v>
      </c>
      <c r="D24" s="31" t="s">
        <v>234</v>
      </c>
      <c r="E24" s="32">
        <v>28914451</v>
      </c>
      <c r="F24" s="34">
        <f t="shared" si="1"/>
        <v>385526.01333333331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230</v>
      </c>
      <c r="D25" s="31" t="s">
        <v>234</v>
      </c>
      <c r="E25" s="32">
        <v>40102735</v>
      </c>
      <c r="F25" s="34">
        <f t="shared" si="1"/>
        <v>534703.1333333333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230</v>
      </c>
      <c r="D26" s="31" t="s">
        <v>234</v>
      </c>
      <c r="E26" s="32">
        <v>54763817</v>
      </c>
      <c r="F26" s="34">
        <f t="shared" si="1"/>
        <v>730184.22666666668</v>
      </c>
      <c r="G26" s="35" t="s">
        <v>0</v>
      </c>
      <c r="H26" s="26"/>
    </row>
    <row r="27" spans="1:8" s="150" customFormat="1" x14ac:dyDescent="0.25">
      <c r="A27" s="26"/>
      <c r="B27" s="29" t="s">
        <v>207</v>
      </c>
      <c r="C27" s="30" t="s">
        <v>230</v>
      </c>
      <c r="D27" s="31" t="s">
        <v>234</v>
      </c>
      <c r="E27" s="32">
        <v>307238</v>
      </c>
      <c r="F27" s="34">
        <f t="shared" si="1"/>
        <v>4096.5066666666671</v>
      </c>
      <c r="G27" s="35" t="s">
        <v>0</v>
      </c>
      <c r="H27" s="26"/>
    </row>
    <row r="28" spans="1:8" s="150" customFormat="1" x14ac:dyDescent="0.25">
      <c r="A28" s="26"/>
      <c r="B28" s="29" t="s">
        <v>208</v>
      </c>
      <c r="C28" s="30" t="s">
        <v>230</v>
      </c>
      <c r="D28" s="31" t="s">
        <v>234</v>
      </c>
      <c r="E28" s="32">
        <v>4204414</v>
      </c>
      <c r="F28" s="34">
        <f t="shared" si="1"/>
        <v>56058.853333333333</v>
      </c>
      <c r="G28" s="35" t="s">
        <v>0</v>
      </c>
      <c r="H28" s="26"/>
    </row>
    <row r="29" spans="1:8" s="150" customFormat="1" x14ac:dyDescent="0.25">
      <c r="A29" s="26"/>
      <c r="B29" s="29" t="s">
        <v>209</v>
      </c>
      <c r="C29" s="30" t="s">
        <v>230</v>
      </c>
      <c r="D29" s="31" t="s">
        <v>234</v>
      </c>
      <c r="E29" s="32">
        <v>250263</v>
      </c>
      <c r="F29" s="34">
        <f t="shared" si="1"/>
        <v>3336.84</v>
      </c>
      <c r="G29" s="35" t="s">
        <v>0</v>
      </c>
      <c r="H29" s="26"/>
    </row>
    <row r="30" spans="1:8" s="150" customFormat="1" x14ac:dyDescent="0.25">
      <c r="A30" s="26"/>
      <c r="B30" s="29" t="s">
        <v>210</v>
      </c>
      <c r="C30" s="30" t="s">
        <v>230</v>
      </c>
      <c r="D30" s="31" t="s">
        <v>235</v>
      </c>
      <c r="E30" s="32">
        <v>290305</v>
      </c>
      <c r="F30" s="34">
        <f t="shared" si="1"/>
        <v>5806.1</v>
      </c>
      <c r="G30" s="35" t="s">
        <v>0</v>
      </c>
      <c r="H30" s="26"/>
    </row>
    <row r="31" spans="1:8" s="150" customFormat="1" x14ac:dyDescent="0.25">
      <c r="A31" s="26"/>
      <c r="B31" s="29" t="s">
        <v>211</v>
      </c>
      <c r="C31" s="30" t="s">
        <v>230</v>
      </c>
      <c r="D31" s="31" t="s">
        <v>234</v>
      </c>
      <c r="E31" s="32">
        <v>11882935</v>
      </c>
      <c r="F31" s="34">
        <f t="shared" si="1"/>
        <v>158439.13333333333</v>
      </c>
      <c r="G31" s="35" t="s">
        <v>0</v>
      </c>
      <c r="H31" s="26"/>
    </row>
    <row r="32" spans="1:8" s="150" customFormat="1" x14ac:dyDescent="0.25">
      <c r="A32" s="26"/>
      <c r="B32" s="29" t="s">
        <v>212</v>
      </c>
      <c r="C32" s="30" t="s">
        <v>230</v>
      </c>
      <c r="D32" s="31" t="s">
        <v>234</v>
      </c>
      <c r="E32" s="32">
        <v>4692294</v>
      </c>
      <c r="F32" s="34">
        <f t="shared" si="1"/>
        <v>62563.92</v>
      </c>
      <c r="G32" s="35" t="s">
        <v>0</v>
      </c>
      <c r="H32" s="26"/>
    </row>
    <row r="33" spans="1:8" s="150" customFormat="1" x14ac:dyDescent="0.25">
      <c r="A33" s="26"/>
      <c r="B33" s="29" t="s">
        <v>213</v>
      </c>
      <c r="C33" s="30" t="s">
        <v>230</v>
      </c>
      <c r="D33" s="31" t="s">
        <v>235</v>
      </c>
      <c r="E33" s="32">
        <v>886725</v>
      </c>
      <c r="F33" s="34">
        <f t="shared" si="1"/>
        <v>17734.5</v>
      </c>
      <c r="G33" s="35" t="s">
        <v>0</v>
      </c>
      <c r="H33" s="26"/>
    </row>
    <row r="34" spans="1:8" s="150" customFormat="1" x14ac:dyDescent="0.25">
      <c r="A34" s="26"/>
      <c r="B34" s="29" t="s">
        <v>214</v>
      </c>
      <c r="C34" s="30" t="s">
        <v>230</v>
      </c>
      <c r="D34" s="31" t="s">
        <v>231</v>
      </c>
      <c r="E34" s="32">
        <v>1089510</v>
      </c>
      <c r="F34" s="34">
        <f t="shared" si="1"/>
        <v>54475.5</v>
      </c>
      <c r="G34" s="35" t="s">
        <v>0</v>
      </c>
      <c r="H34" s="26"/>
    </row>
    <row r="35" spans="1:8" s="150" customFormat="1" x14ac:dyDescent="0.25">
      <c r="A35" s="26"/>
      <c r="B35" s="29" t="s">
        <v>215</v>
      </c>
      <c r="C35" s="30" t="s">
        <v>230</v>
      </c>
      <c r="D35" s="31" t="s">
        <v>233</v>
      </c>
      <c r="E35" s="32">
        <v>245638</v>
      </c>
      <c r="F35" s="34">
        <f t="shared" si="1"/>
        <v>24563.8</v>
      </c>
      <c r="G35" s="35" t="s">
        <v>0</v>
      </c>
      <c r="H35" s="26"/>
    </row>
    <row r="36" spans="1:8" s="150" customFormat="1" x14ac:dyDescent="0.25">
      <c r="A36" s="26"/>
      <c r="B36" s="29" t="s">
        <v>216</v>
      </c>
      <c r="C36" s="30" t="s">
        <v>230</v>
      </c>
      <c r="D36" s="31" t="s">
        <v>235</v>
      </c>
      <c r="E36" s="32">
        <v>570599</v>
      </c>
      <c r="F36" s="34">
        <f t="shared" si="1"/>
        <v>11411.98</v>
      </c>
      <c r="G36" s="35" t="s">
        <v>0</v>
      </c>
      <c r="H36" s="26"/>
    </row>
    <row r="37" spans="1:8" s="150" customFormat="1" x14ac:dyDescent="0.25">
      <c r="A37" s="26"/>
      <c r="B37" s="29" t="s">
        <v>217</v>
      </c>
      <c r="C37" s="30" t="s">
        <v>230</v>
      </c>
      <c r="D37" s="31" t="s">
        <v>231</v>
      </c>
      <c r="E37" s="32">
        <v>790584</v>
      </c>
      <c r="F37" s="34">
        <f t="shared" si="1"/>
        <v>39529.199999999997</v>
      </c>
      <c r="G37" s="35" t="s">
        <v>0</v>
      </c>
      <c r="H37" s="26"/>
    </row>
    <row r="38" spans="1:8" s="150" customFormat="1" x14ac:dyDescent="0.25">
      <c r="A38" s="26"/>
      <c r="B38" s="29" t="s">
        <v>218</v>
      </c>
      <c r="C38" s="30" t="s">
        <v>230</v>
      </c>
      <c r="D38" s="31" t="s">
        <v>233</v>
      </c>
      <c r="E38" s="32">
        <v>200779</v>
      </c>
      <c r="F38" s="34">
        <f t="shared" si="1"/>
        <v>20077.900000000001</v>
      </c>
      <c r="G38" s="35" t="s">
        <v>0</v>
      </c>
      <c r="H38" s="26"/>
    </row>
    <row r="39" spans="1:8" s="150" customFormat="1" x14ac:dyDescent="0.25">
      <c r="A39" s="26"/>
      <c r="B39" s="29" t="s">
        <v>219</v>
      </c>
      <c r="C39" s="30" t="s">
        <v>230</v>
      </c>
      <c r="D39" s="31" t="s">
        <v>231</v>
      </c>
      <c r="E39" s="32">
        <v>12370599</v>
      </c>
      <c r="F39" s="34">
        <f t="shared" si="1"/>
        <v>618529.94999999995</v>
      </c>
      <c r="G39" s="35" t="s">
        <v>0</v>
      </c>
      <c r="H39" s="26"/>
    </row>
    <row r="40" spans="1:8" s="150" customFormat="1" x14ac:dyDescent="0.25">
      <c r="A40" s="26"/>
      <c r="B40" s="29" t="s">
        <v>220</v>
      </c>
      <c r="C40" s="30" t="s">
        <v>230</v>
      </c>
      <c r="D40" s="31" t="s">
        <v>233</v>
      </c>
      <c r="E40" s="32">
        <v>4882976</v>
      </c>
      <c r="F40" s="34">
        <f t="shared" si="1"/>
        <v>488297.6</v>
      </c>
      <c r="G40" s="35" t="s">
        <v>0</v>
      </c>
      <c r="H40" s="26"/>
    </row>
    <row r="41" spans="1:8" s="150" customFormat="1" x14ac:dyDescent="0.25">
      <c r="A41" s="26"/>
      <c r="B41" s="29" t="s">
        <v>221</v>
      </c>
      <c r="C41" s="30" t="s">
        <v>230</v>
      </c>
      <c r="D41" s="31" t="s">
        <v>233</v>
      </c>
      <c r="E41" s="32">
        <v>132558</v>
      </c>
      <c r="F41" s="34">
        <f t="shared" si="1"/>
        <v>13255.8</v>
      </c>
      <c r="G41" s="35" t="s">
        <v>0</v>
      </c>
      <c r="H41" s="26"/>
    </row>
    <row r="42" spans="1:8" s="150" customFormat="1" x14ac:dyDescent="0.25">
      <c r="A42" s="26"/>
      <c r="B42" s="29" t="s">
        <v>222</v>
      </c>
      <c r="C42" s="30" t="s">
        <v>230</v>
      </c>
      <c r="D42" s="31" t="s">
        <v>233</v>
      </c>
      <c r="E42" s="32">
        <v>82507</v>
      </c>
      <c r="F42" s="34">
        <f t="shared" si="1"/>
        <v>8250.7000000000007</v>
      </c>
      <c r="G42" s="35" t="s">
        <v>0</v>
      </c>
      <c r="H42" s="26"/>
    </row>
    <row r="43" spans="1:8" s="150" customFormat="1" ht="26.25" x14ac:dyDescent="0.25">
      <c r="A43" s="26"/>
      <c r="B43" s="29" t="s">
        <v>223</v>
      </c>
      <c r="C43" s="30" t="s">
        <v>230</v>
      </c>
      <c r="D43" s="31" t="s">
        <v>233</v>
      </c>
      <c r="E43" s="32">
        <v>10011</v>
      </c>
      <c r="F43" s="34">
        <f t="shared" si="1"/>
        <v>1001.1</v>
      </c>
      <c r="G43" s="35" t="s">
        <v>0</v>
      </c>
      <c r="H43" s="26"/>
    </row>
    <row r="44" spans="1:8" s="150" customFormat="1" ht="26.25" x14ac:dyDescent="0.25">
      <c r="A44" s="26"/>
      <c r="B44" s="29" t="s">
        <v>224</v>
      </c>
      <c r="C44" s="30" t="s">
        <v>230</v>
      </c>
      <c r="D44" s="31" t="s">
        <v>233</v>
      </c>
      <c r="E44" s="32">
        <v>10011</v>
      </c>
      <c r="F44" s="34">
        <f t="shared" si="1"/>
        <v>1001.1</v>
      </c>
      <c r="G44" s="35" t="s">
        <v>0</v>
      </c>
      <c r="H44" s="26"/>
    </row>
    <row r="45" spans="1:8" s="150" customFormat="1" ht="26.25" x14ac:dyDescent="0.25">
      <c r="A45" s="26"/>
      <c r="B45" s="29" t="s">
        <v>225</v>
      </c>
      <c r="C45" s="30" t="s">
        <v>230</v>
      </c>
      <c r="D45" s="31" t="s">
        <v>234</v>
      </c>
      <c r="E45" s="32">
        <v>8619095</v>
      </c>
      <c r="F45" s="34">
        <f t="shared" si="1"/>
        <v>114921.26666666666</v>
      </c>
      <c r="G45" s="35" t="s">
        <v>0</v>
      </c>
      <c r="H45" s="26"/>
    </row>
    <row r="46" spans="1:8" s="150" customFormat="1" ht="26.25" x14ac:dyDescent="0.25">
      <c r="A46" s="26"/>
      <c r="B46" s="29" t="s">
        <v>226</v>
      </c>
      <c r="C46" s="30" t="s">
        <v>230</v>
      </c>
      <c r="D46" s="31" t="s">
        <v>233</v>
      </c>
      <c r="E46" s="32">
        <v>158135</v>
      </c>
      <c r="F46" s="34">
        <f t="shared" si="1"/>
        <v>15813.5</v>
      </c>
      <c r="G46" s="35" t="s">
        <v>0</v>
      </c>
      <c r="H46" s="26"/>
    </row>
    <row r="47" spans="1:8" s="150" customFormat="1" ht="26.25" x14ac:dyDescent="0.25">
      <c r="A47" s="26"/>
      <c r="B47" s="29" t="s">
        <v>227</v>
      </c>
      <c r="C47" s="30" t="s">
        <v>230</v>
      </c>
      <c r="D47" s="31" t="s">
        <v>235</v>
      </c>
      <c r="E47" s="32">
        <v>9798982</v>
      </c>
      <c r="F47" s="34">
        <f t="shared" si="1"/>
        <v>195979.64</v>
      </c>
      <c r="G47" s="35" t="s">
        <v>0</v>
      </c>
      <c r="H47" s="26"/>
    </row>
    <row r="48" spans="1:8" s="150" customFormat="1" x14ac:dyDescent="0.25">
      <c r="A48" s="26"/>
      <c r="B48" s="29" t="s">
        <v>228</v>
      </c>
      <c r="C48" s="30" t="s">
        <v>230</v>
      </c>
      <c r="D48" s="31" t="s">
        <v>234</v>
      </c>
      <c r="E48" s="32">
        <v>100105</v>
      </c>
      <c r="F48" s="34">
        <f t="shared" si="1"/>
        <v>1334.7333333333333</v>
      </c>
      <c r="G48" s="35" t="s">
        <v>0</v>
      </c>
      <c r="H48" s="26"/>
    </row>
    <row r="49" spans="1:8" s="150" customFormat="1" x14ac:dyDescent="0.25">
      <c r="A49" s="26"/>
      <c r="B49" s="29" t="s">
        <v>229</v>
      </c>
      <c r="C49" s="30" t="s">
        <v>230</v>
      </c>
      <c r="D49" s="31" t="s">
        <v>234</v>
      </c>
      <c r="E49" s="32">
        <v>50711</v>
      </c>
      <c r="F49" s="34">
        <f t="shared" si="1"/>
        <v>676.14666666666665</v>
      </c>
      <c r="G49" s="35" t="s">
        <v>0</v>
      </c>
      <c r="H49" s="26"/>
    </row>
    <row r="50" spans="1:8" s="150" customFormat="1" x14ac:dyDescent="0.25">
      <c r="A50" s="26"/>
      <c r="B50" s="29" t="s">
        <v>219</v>
      </c>
      <c r="C50" s="30" t="s">
        <v>230</v>
      </c>
      <c r="D50" s="31" t="s">
        <v>231</v>
      </c>
      <c r="E50" s="32">
        <v>14560052</v>
      </c>
      <c r="F50" s="34">
        <f t="shared" si="1"/>
        <v>728002.6</v>
      </c>
      <c r="G50" s="35" t="s">
        <v>0</v>
      </c>
      <c r="H50" s="26"/>
    </row>
    <row r="51" spans="1:8" s="150" customFormat="1" x14ac:dyDescent="0.25">
      <c r="A51" s="26"/>
      <c r="B51" s="23" t="s">
        <v>72</v>
      </c>
      <c r="C51" s="160"/>
      <c r="D51" s="160"/>
      <c r="E51" s="160"/>
      <c r="F51" s="36">
        <f>SUM(F8:F50)</f>
        <v>6208949.5933333309</v>
      </c>
      <c r="G51" s="37" t="s">
        <v>0</v>
      </c>
      <c r="H51" s="26"/>
    </row>
    <row r="52" spans="1:8" s="150" customFormat="1" x14ac:dyDescent="0.25">
      <c r="A52" s="26"/>
      <c r="B52" s="107" t="s">
        <v>136</v>
      </c>
      <c r="C52" s="161"/>
      <c r="D52" s="161"/>
      <c r="E52" s="161"/>
      <c r="F52" s="66">
        <v>7563264.5066666678</v>
      </c>
      <c r="G52" s="37" t="s">
        <v>0</v>
      </c>
      <c r="H52" s="26"/>
    </row>
    <row r="53" spans="1:8" s="150" customFormat="1" x14ac:dyDescent="0.25">
      <c r="A53" s="26"/>
      <c r="B53" s="39" t="s">
        <v>69</v>
      </c>
      <c r="C53" s="162"/>
      <c r="D53" s="162"/>
      <c r="E53" s="163"/>
      <c r="F53" s="38">
        <f>F51+F52</f>
        <v>13772214.099999998</v>
      </c>
      <c r="G53" s="38" t="s">
        <v>0</v>
      </c>
      <c r="H53" s="26"/>
    </row>
    <row r="54" spans="1:8" s="150" customFormat="1" x14ac:dyDescent="0.25">
      <c r="A54" s="26"/>
      <c r="B54" s="26"/>
      <c r="C54" s="26"/>
      <c r="D54" s="26"/>
      <c r="E54" s="26"/>
      <c r="F54" s="26"/>
      <c r="G54" s="26"/>
      <c r="H54" s="26"/>
    </row>
    <row r="55" spans="1:8" s="150" customFormat="1" x14ac:dyDescent="0.25">
      <c r="A55" s="26"/>
      <c r="B55" s="26"/>
      <c r="C55" s="26"/>
      <c r="D55" s="26"/>
      <c r="E55" s="26"/>
      <c r="F55" s="26"/>
      <c r="G55" s="26"/>
      <c r="H55" s="26"/>
    </row>
    <row r="56" spans="1:8" s="150" customFormat="1" x14ac:dyDescent="0.25">
      <c r="A56" s="26"/>
      <c r="B56" s="26"/>
      <c r="C56" s="26"/>
      <c r="D56" s="26"/>
      <c r="E56" s="26"/>
      <c r="F56" s="26"/>
      <c r="G56" s="26"/>
      <c r="H56" s="26"/>
    </row>
    <row r="57" spans="1:8" s="150" customFormat="1" hidden="1" x14ac:dyDescent="0.25"/>
    <row r="58" spans="1:8" s="150" customFormat="1" hidden="1" x14ac:dyDescent="0.25"/>
    <row r="59" spans="1:8" s="150" customFormat="1" hidden="1" x14ac:dyDescent="0.25"/>
    <row r="60" spans="1:8" s="150" customFormat="1" ht="14.45" hidden="1" customHeight="1" x14ac:dyDescent="0.25"/>
    <row r="61" spans="1:8" s="150" customFormat="1" ht="14.45" hidden="1" customHeight="1" x14ac:dyDescent="0.25"/>
    <row r="62" spans="1:8" s="150" customFormat="1" ht="15" hidden="1" customHeight="1" x14ac:dyDescent="0.25"/>
    <row r="63" spans="1:8" s="150" customFormat="1" ht="15" hidden="1" customHeight="1" x14ac:dyDescent="0.25"/>
    <row r="64" spans="1:8" s="150" customFormat="1" ht="15" hidden="1" customHeight="1" x14ac:dyDescent="0.25"/>
    <row r="65" s="150" customFormat="1" ht="15" hidden="1" customHeight="1" x14ac:dyDescent="0.25"/>
    <row r="66" s="150" customFormat="1" ht="15" hidden="1" customHeight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Mariagerfjord Vand AS</v>
      </c>
      <c r="B1" s="164"/>
      <c r="C1" s="164"/>
      <c r="D1" s="164"/>
      <c r="E1" s="164"/>
    </row>
    <row r="2" spans="1:5" x14ac:dyDescent="0.25">
      <c r="A2" s="1" t="str">
        <f>'1. Forside'!A2</f>
        <v>S066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1854334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2594667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investeringer'!F51</f>
        <v>6208949.5933333309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7968898.1866666619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Mariagerfjord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S066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205</v>
      </c>
      <c r="C8" s="30">
        <v>2015</v>
      </c>
      <c r="D8" s="31">
        <v>75</v>
      </c>
      <c r="E8" s="32">
        <v>44230000</v>
      </c>
      <c r="F8" s="45">
        <f>E8/D8</f>
        <v>589733.33333333337</v>
      </c>
      <c r="G8" s="35" t="s">
        <v>0</v>
      </c>
      <c r="H8" s="26"/>
    </row>
    <row r="9" spans="1:8" s="150" customFormat="1" x14ac:dyDescent="0.25">
      <c r="A9" s="26"/>
      <c r="B9" s="29" t="s">
        <v>216</v>
      </c>
      <c r="C9" s="30">
        <v>2015</v>
      </c>
      <c r="D9" s="31">
        <v>50</v>
      </c>
      <c r="E9" s="32">
        <v>1150000</v>
      </c>
      <c r="F9" s="45">
        <f t="shared" ref="F9:F15" si="0">E9/D9</f>
        <v>23000</v>
      </c>
      <c r="G9" s="35" t="s">
        <v>0</v>
      </c>
      <c r="H9" s="26"/>
    </row>
    <row r="10" spans="1:8" s="150" customFormat="1" x14ac:dyDescent="0.25">
      <c r="A10" s="26"/>
      <c r="B10" s="29" t="s">
        <v>217</v>
      </c>
      <c r="C10" s="30">
        <v>2015</v>
      </c>
      <c r="D10" s="31">
        <v>20</v>
      </c>
      <c r="E10" s="32">
        <v>1150000</v>
      </c>
      <c r="F10" s="45">
        <f t="shared" si="0"/>
        <v>57500</v>
      </c>
      <c r="G10" s="35" t="s">
        <v>0</v>
      </c>
      <c r="H10" s="26"/>
    </row>
    <row r="11" spans="1:8" s="150" customFormat="1" x14ac:dyDescent="0.25">
      <c r="A11" s="26"/>
      <c r="B11" s="29" t="s">
        <v>218</v>
      </c>
      <c r="C11" s="30">
        <v>2015</v>
      </c>
      <c r="D11" s="31">
        <v>10</v>
      </c>
      <c r="E11" s="32">
        <v>1100000</v>
      </c>
      <c r="F11" s="45">
        <f t="shared" si="0"/>
        <v>110000</v>
      </c>
      <c r="G11" s="35" t="s">
        <v>0</v>
      </c>
      <c r="H11" s="26"/>
    </row>
    <row r="12" spans="1:8" s="150" customFormat="1" x14ac:dyDescent="0.25">
      <c r="A12" s="26"/>
      <c r="B12" s="29" t="s">
        <v>205</v>
      </c>
      <c r="C12" s="30">
        <v>2015</v>
      </c>
      <c r="D12" s="31">
        <v>75</v>
      </c>
      <c r="E12" s="32">
        <v>3650000</v>
      </c>
      <c r="F12" s="45">
        <f t="shared" si="0"/>
        <v>48666.666666666664</v>
      </c>
      <c r="G12" s="35" t="s">
        <v>0</v>
      </c>
      <c r="H12" s="26"/>
    </row>
    <row r="13" spans="1:8" s="150" customFormat="1" x14ac:dyDescent="0.25">
      <c r="A13" s="26"/>
      <c r="B13" s="29" t="s">
        <v>236</v>
      </c>
      <c r="C13" s="30">
        <v>2016</v>
      </c>
      <c r="D13" s="31">
        <v>20</v>
      </c>
      <c r="E13" s="32">
        <v>1000000</v>
      </c>
      <c r="F13" s="45">
        <f t="shared" si="0"/>
        <v>50000</v>
      </c>
      <c r="G13" s="35" t="s">
        <v>0</v>
      </c>
      <c r="H13" s="26"/>
    </row>
    <row r="14" spans="1:8" s="150" customFormat="1" x14ac:dyDescent="0.25">
      <c r="A14" s="26"/>
      <c r="B14" s="29" t="s">
        <v>204</v>
      </c>
      <c r="C14" s="30">
        <v>2016</v>
      </c>
      <c r="D14" s="31">
        <v>75</v>
      </c>
      <c r="E14" s="32">
        <v>25000000</v>
      </c>
      <c r="F14" s="45">
        <f t="shared" si="0"/>
        <v>333333.33333333331</v>
      </c>
      <c r="G14" s="35" t="s">
        <v>0</v>
      </c>
      <c r="H14" s="26"/>
    </row>
    <row r="15" spans="1:8" s="150" customFormat="1" x14ac:dyDescent="0.25">
      <c r="A15" s="26"/>
      <c r="B15" s="29" t="s">
        <v>237</v>
      </c>
      <c r="C15" s="30">
        <v>2016</v>
      </c>
      <c r="D15" s="31">
        <v>5</v>
      </c>
      <c r="E15" s="32">
        <v>500000</v>
      </c>
      <c r="F15" s="45">
        <f t="shared" si="0"/>
        <v>100000</v>
      </c>
      <c r="G15" s="35" t="s">
        <v>0</v>
      </c>
      <c r="H15" s="26"/>
    </row>
    <row r="16" spans="1:8" s="150" customFormat="1" x14ac:dyDescent="0.25">
      <c r="A16" s="26"/>
      <c r="B16" s="109" t="s">
        <v>73</v>
      </c>
      <c r="C16" s="167"/>
      <c r="D16" s="168"/>
      <c r="E16" s="169"/>
      <c r="F16" s="46">
        <f>SUMIF(C8:C15,"2015",F8:F15)</f>
        <v>828900</v>
      </c>
      <c r="G16" s="47" t="s">
        <v>0</v>
      </c>
      <c r="H16" s="26"/>
    </row>
    <row r="17" spans="1:8" s="150" customFormat="1" x14ac:dyDescent="0.25">
      <c r="A17" s="26"/>
      <c r="B17" s="107" t="s">
        <v>134</v>
      </c>
      <c r="C17" s="170"/>
      <c r="D17" s="171"/>
      <c r="E17" s="172"/>
      <c r="F17" s="46">
        <f>SUMIF(C8:C15,"2016",F8:F15)</f>
        <v>483333.33333333331</v>
      </c>
      <c r="G17" s="47" t="s">
        <v>0</v>
      </c>
      <c r="H17" s="26"/>
    </row>
    <row r="18" spans="1:8" s="150" customFormat="1" x14ac:dyDescent="0.25">
      <c r="A18" s="26"/>
      <c r="B18" s="50" t="s">
        <v>36</v>
      </c>
      <c r="C18" s="173"/>
      <c r="D18" s="174"/>
      <c r="E18" s="174"/>
      <c r="F18" s="48">
        <f>F16+F17</f>
        <v>1312233.3333333333</v>
      </c>
      <c r="G18" s="49" t="s">
        <v>0</v>
      </c>
      <c r="H18" s="26"/>
    </row>
    <row r="19" spans="1:8" s="150" customFormat="1" x14ac:dyDescent="0.25">
      <c r="A19" s="26"/>
      <c r="B19" s="26"/>
      <c r="C19" s="166"/>
      <c r="D19" s="26"/>
      <c r="E19" s="26"/>
      <c r="F19" s="26"/>
      <c r="G19" s="26"/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175"/>
      <c r="G21" s="175"/>
      <c r="H21" s="2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t="12" hidden="1" customHeight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Mariagerfjord Vand AS</v>
      </c>
      <c r="B1" s="56"/>
      <c r="C1" s="56"/>
      <c r="D1" s="178"/>
      <c r="E1" s="56"/>
    </row>
    <row r="2" spans="1:5" x14ac:dyDescent="0.25">
      <c r="A2" s="222" t="str">
        <f>'1. Forside'!A2</f>
        <v>S066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239</v>
      </c>
      <c r="C8" s="51">
        <v>35000</v>
      </c>
      <c r="D8" s="182" t="s">
        <v>0</v>
      </c>
      <c r="E8" s="56"/>
    </row>
    <row r="9" spans="1:5" x14ac:dyDescent="0.25">
      <c r="A9" s="56"/>
      <c r="B9" s="207" t="s">
        <v>240</v>
      </c>
      <c r="C9" s="51">
        <v>1200000</v>
      </c>
      <c r="D9" s="182" t="s">
        <v>0</v>
      </c>
      <c r="E9" s="56"/>
    </row>
    <row r="10" spans="1:5" x14ac:dyDescent="0.25">
      <c r="A10" s="56"/>
      <c r="B10" s="207" t="s">
        <v>241</v>
      </c>
      <c r="C10" s="51">
        <v>300000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1568000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100000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25000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125000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1626349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1928000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-301651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2015-10-08T10:13:33Z</dcterms:modified>
</cp:coreProperties>
</file>