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975" yWindow="-45" windowWidth="24135" windowHeight="1453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1" i="11"/>
  <c r="F10" i="11"/>
  <c r="E15" i="2"/>
  <c r="G15" i="2" s="1"/>
  <c r="G12" i="9"/>
  <c r="G14" i="9" s="1"/>
  <c r="G9" i="9"/>
  <c r="G11" i="9" s="1"/>
  <c r="G12" i="7"/>
  <c r="E9" i="2" s="1"/>
  <c r="E23" i="2"/>
  <c r="E10" i="2"/>
  <c r="G23" i="2"/>
  <c r="F32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<sst xmlns="http://schemas.openxmlformats.org/spreadsheetml/2006/main" count="243" uniqueCount="125">
  <si>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</si>
  <si>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</si>
  <si>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</si>
  <si>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</si>
  <si>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</si>
  <si>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</si>
  <si>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</si>
  <si>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</si>
  <si>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</si>
  <si>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</si>
  <si>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</si>
  <si>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</si>
  <si>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</si>
  <si>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</si>
  <si>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</si>
  <si>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</si>
  <si>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</si>
  <si>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</si>
  <si>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</si>
  <si>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</si>
  <si>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</si>
  <si>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</si>
  <si>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</si>
  <si>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</si>
  <si>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</si>
  <si>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</si>
  <si>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</si>
  <si>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</si>
  <si>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</si>
  <si>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</si>
  <si>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</si>
  <si>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</si>
  <si>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</si>
  <si>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</si>
  <si>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</si>
  <si>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</si>
  <si>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</si>
  <si>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</si>
  <si>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</si>
  <si>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</si>
  <si>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</si>
  <si>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</si>
  <si>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</si>
  <si>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</si>
  <si>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</si>
  <si>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</si>
  <si>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</si>
  <si>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</si>
  <si>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</si>
  <si>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</si>
  <si>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</si>
  <si>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</si>
  <si>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</si>
  <si>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</si>
  <si>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</si>
  <si>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</si>
  <si>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</si>
  <si>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</si>
  <si>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</si>
  <si>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</si>
  <si>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</si>
  <si>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</si>
  <si>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</si>
  <si>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</si>
  <si>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</si>
  <si>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</si>
  <si>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</si>
  <si>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</si>
  <si>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</si>
  <si>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</si>
  <si>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</si>
  <si>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</si>
  <si>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</si>
  <si>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</si>
  <si>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</si>
  <si>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</si>
  <si>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</si>
  <si>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</si>
  <si>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</si>
  <si>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</si>
  <si>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</si>
  <si>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</si>
  <si>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</si>
  <si>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</si>
  <si>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</si>
  <si>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</si>
  <si>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</si>
  <si>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</si>
  <si>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</si>
  <si>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</si>
  <si>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</si>
  <si>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</si>
  <si>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</si>
  <si>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</si>
  <si>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</si>
  <si>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</si>
  <si>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</si>
  <si>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</si>
  <si>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</si>
  <si>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</si>
  <si>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</si>
  <si>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</si>
  <si>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</si>
  <si>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</si>
  <si>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</si>
  <si>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Mindre renseanlæg &lt; 5.000 PE uden mulighed for opdeling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</si>
  <si>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</si>
  <si>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</si>
  <si>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</si>
  <si>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</si>
  <si>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Stik</t>
  </si>
  <si>
    <t>Jordbassin Klasse A</t>
  </si>
  <si>
    <t>Brønde</t>
  </si>
  <si>
    <t>Tryksatte minipumpestationer (husstandssystemer)</t>
  </si>
  <si>
    <t>Nedsivningsanlæg</t>
  </si>
  <si>
    <t>Indløb-/udløbsarrangement</t>
  </si>
  <si>
    <t>Pumpestationer i brønde (&lt; 6,25 m2), Konstruktioner</t>
  </si>
  <si>
    <t>Pumpestationer i brønde (&lt; 6,25 m2), Mek/EL</t>
  </si>
  <si>
    <t>Pumpestationer i brønde (&lt; 6,25 m2), SRO</t>
  </si>
  <si>
    <t>Køretøjer, små lastvogne (&lt; 3.500 kg.)</t>
  </si>
  <si>
    <t>Strømpeforing ≤ Ø 200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</si>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</sst>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124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102277971.54497148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22557988.201758165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721547.16996103898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957512.19667629292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100598912.17833415</v>
      </c>
      <c r="F13" s="38" t="s">
        <v>4</v>
      </c>
      <c r="G13" s="37">
        <f>E13</f>
        <v>100598912.17833415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102</v>
      </c>
      <c r="C15" s="79"/>
      <c r="D15" s="80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486622.73999999836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-84077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504353.60000000009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338405.35666666646</v>
      </c>
      <c r="F20" s="28" t="s">
        <v>4</v>
      </c>
      <c r="G20" s="35"/>
      <c r="H20" s="36"/>
      <c r="I20" s="20"/>
    </row>
    <row r="21" spans="1:9" x14ac:dyDescent="0.25">
      <c r="A21" s="20"/>
      <c r="B21" s="78" t="s">
        <v>35</v>
      </c>
      <c r="C21" s="79"/>
      <c r="D21" s="80"/>
      <c r="E21" s="37">
        <f>SUM(E17:E20)</f>
        <v>1245304.6966666649</v>
      </c>
      <c r="F21" s="38" t="s">
        <v>4</v>
      </c>
      <c r="G21" s="37">
        <f>E21</f>
        <v>1245304.6966666649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8" t="s">
        <v>31</v>
      </c>
      <c r="C23" s="79"/>
      <c r="D23" s="80"/>
      <c r="E23" s="37">
        <f>'Fane 9. Kontrol af PL2015'!G36</f>
        <v>-582649</v>
      </c>
      <c r="F23" s="38" t="s">
        <v>4</v>
      </c>
      <c r="G23" s="37">
        <f>E23</f>
        <v>-582649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101261567.8750008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21289940.206702001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58430043.136511311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22557988.201758165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102277971.54497148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79719983.34321332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0.9051020079301928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721547.16996103898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21289940.206702001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425798.80413404002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58430043.136511311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531713.3925422529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957512.19667629292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-11568967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-11568967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40</v>
      </c>
      <c r="E10" s="46">
        <v>1125607</v>
      </c>
      <c r="F10" s="10">
        <f>E10/D10</f>
        <v>28140.174999999999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8904173</v>
      </c>
      <c r="F11" s="10">
        <f t="shared" ref="F11:F31" si="0">E11/D11</f>
        <v>118722.30666666667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16749736</v>
      </c>
      <c r="F12" s="10">
        <f t="shared" si="0"/>
        <v>223329.81333333332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2247417</v>
      </c>
      <c r="F13" s="10">
        <f t="shared" si="0"/>
        <v>29965.56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138409</v>
      </c>
      <c r="F14" s="10">
        <f t="shared" si="0"/>
        <v>1845.4533333333334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6543605</v>
      </c>
      <c r="F15" s="10">
        <f t="shared" si="0"/>
        <v>87248.066666666666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2360000</v>
      </c>
      <c r="F16" s="10">
        <f t="shared" si="0"/>
        <v>47200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26726620</v>
      </c>
      <c r="F17" s="10">
        <f t="shared" si="0"/>
        <v>356354.93333333335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30</v>
      </c>
      <c r="E18" s="46">
        <v>1591532</v>
      </c>
      <c r="F18" s="10">
        <f t="shared" si="0"/>
        <v>53051.066666666666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320000</v>
      </c>
      <c r="F19" s="10">
        <f t="shared" si="0"/>
        <v>6400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75</v>
      </c>
      <c r="E20" s="46">
        <v>2631460</v>
      </c>
      <c r="F20" s="10">
        <f t="shared" si="0"/>
        <v>35086.133333333331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50</v>
      </c>
      <c r="E21" s="46">
        <v>2908512</v>
      </c>
      <c r="F21" s="10">
        <f t="shared" si="0"/>
        <v>58170.239999999998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20</v>
      </c>
      <c r="E22" s="46">
        <v>119565</v>
      </c>
      <c r="F22" s="10">
        <f t="shared" si="0"/>
        <v>5978.25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10</v>
      </c>
      <c r="E23" s="46">
        <v>563533</v>
      </c>
      <c r="F23" s="10">
        <f t="shared" si="0"/>
        <v>56353.3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5</v>
      </c>
      <c r="E24" s="46">
        <v>316763</v>
      </c>
      <c r="F24" s="10">
        <f t="shared" si="0"/>
        <v>63352.6</v>
      </c>
      <c r="G24" s="3" t="s">
        <v>4</v>
      </c>
      <c r="H24" s="1"/>
    </row>
    <row r="25" spans="1:8" x14ac:dyDescent="0.25">
      <c r="A25" s="1"/>
      <c r="B25" s="50" t="s">
        <v>107</v>
      </c>
      <c r="C25" s="47">
        <v>2015</v>
      </c>
      <c r="D25" s="47">
        <v>75</v>
      </c>
      <c r="E25" s="46">
        <v>1597011</v>
      </c>
      <c r="F25" s="10">
        <f t="shared" si="0"/>
        <v>21293.48</v>
      </c>
      <c r="G25" s="3" t="s">
        <v>4</v>
      </c>
      <c r="H25" s="1"/>
    </row>
    <row r="26" spans="1:8" x14ac:dyDescent="0.25">
      <c r="A26" s="1"/>
      <c r="B26" s="50" t="s">
        <v>112</v>
      </c>
      <c r="C26" s="47">
        <v>2015</v>
      </c>
      <c r="D26" s="47">
        <v>75</v>
      </c>
      <c r="E26" s="46">
        <v>928018</v>
      </c>
      <c r="F26" s="10">
        <f t="shared" si="0"/>
        <v>12373.573333333334</v>
      </c>
      <c r="G26" s="3" t="s">
        <v>4</v>
      </c>
      <c r="H26" s="1"/>
    </row>
    <row r="27" spans="1:8" x14ac:dyDescent="0.25">
      <c r="A27" s="1"/>
      <c r="B27" s="50" t="s">
        <v>111</v>
      </c>
      <c r="C27" s="47">
        <v>2015</v>
      </c>
      <c r="D27" s="47">
        <v>50</v>
      </c>
      <c r="E27" s="46">
        <v>5200000</v>
      </c>
      <c r="F27" s="10">
        <f t="shared" si="0"/>
        <v>104000</v>
      </c>
      <c r="G27" s="3" t="s">
        <v>4</v>
      </c>
      <c r="H27" s="1"/>
    </row>
    <row r="28" spans="1:8" x14ac:dyDescent="0.25">
      <c r="A28" s="1"/>
      <c r="B28" s="50" t="s">
        <v>106</v>
      </c>
      <c r="C28" s="47">
        <v>2015</v>
      </c>
      <c r="D28" s="47">
        <v>75</v>
      </c>
      <c r="E28" s="46">
        <v>500000</v>
      </c>
      <c r="F28" s="10">
        <f t="shared" si="0"/>
        <v>6666.666666666667</v>
      </c>
      <c r="G28" s="3" t="s">
        <v>4</v>
      </c>
      <c r="H28" s="1"/>
    </row>
    <row r="29" spans="1:8" x14ac:dyDescent="0.25">
      <c r="A29" s="1"/>
      <c r="B29" s="50" t="s">
        <v>106</v>
      </c>
      <c r="C29" s="47">
        <v>2016</v>
      </c>
      <c r="D29" s="47">
        <v>50</v>
      </c>
      <c r="E29" s="46">
        <v>2759233</v>
      </c>
      <c r="F29" s="10">
        <f t="shared" si="0"/>
        <v>55184.66</v>
      </c>
      <c r="G29" s="3" t="s">
        <v>4</v>
      </c>
      <c r="H29" s="1"/>
    </row>
    <row r="30" spans="1:8" x14ac:dyDescent="0.25">
      <c r="A30" s="1"/>
      <c r="B30" s="50" t="s">
        <v>107</v>
      </c>
      <c r="C30" s="47">
        <v>2017</v>
      </c>
      <c r="D30" s="47">
        <v>50</v>
      </c>
      <c r="E30" s="46">
        <v>871597</v>
      </c>
      <c r="F30" s="10">
        <f t="shared" si="0"/>
        <v>17431.939999999999</v>
      </c>
      <c r="G30" s="3" t="s">
        <v>4</v>
      </c>
      <c r="H30" s="1"/>
    </row>
    <row r="31" spans="1:8" x14ac:dyDescent="0.25">
      <c r="A31" s="1"/>
      <c r="B31" s="50" t="s">
        <v>120</v>
      </c>
      <c r="C31" s="47">
        <v>2018</v>
      </c>
      <c r="D31" s="47">
        <v>50</v>
      </c>
      <c r="E31" s="46">
        <v>12299873</v>
      </c>
      <c r="F31" s="10">
        <f t="shared" si="0"/>
        <v>245997.46</v>
      </c>
      <c r="G31" s="3" t="s">
        <v>4</v>
      </c>
      <c r="H31" s="1"/>
    </row>
    <row r="32" spans="1:8" x14ac:dyDescent="0.25">
      <c r="A32" s="1"/>
      <c r="B32" s="93" t="s">
        <v>121</v>
      </c>
      <c r="C32" s="94"/>
      <c r="D32" s="94"/>
      <c r="E32" s="95"/>
      <c r="F32" s="18">
        <f>SUM(F10:F31)</f>
        <v>1634145.6783333332</v>
      </c>
      <c r="G32" s="8" t="s">
        <v>4</v>
      </c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</sheetData>
  <sheetProtection password="C6BD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22431822.739999998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21945200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486622.73999999836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1231923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1316000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-84077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3787493.6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3283140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504353.60000000009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1176303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1753583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2015'!F32</f>
        <v>1634145.6783333332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338405.35666666646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94083331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42954936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4414936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1193386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2619907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51183165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3136675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3136675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-1277571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-39534609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-448067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-170417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-41430664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12889176</v>
      </c>
      <c r="F28" s="6" t="s">
        <v>4</v>
      </c>
      <c r="G28" s="16">
        <f>IF(E28&lt;0,0,-E28)</f>
        <v>-12889176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123</v>
      </c>
      <c r="C32" s="114"/>
      <c r="D32" s="115"/>
      <c r="E32" s="46">
        <v>76870421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4906383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81776804</v>
      </c>
      <c r="F35" s="6" t="s">
        <v>4</v>
      </c>
      <c r="G35" s="17">
        <f>-E35</f>
        <v>-81776804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-582649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2016-12-14T13:52:23Z</dcterms:modified>
</cp:coreProperties>
</file>