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955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9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C24" i="8" l="1"/>
  <c r="E31" i="19" l="1"/>
  <c r="C36" i="19" l="1"/>
  <c r="E36" i="19" s="1"/>
  <c r="F36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9" i="13" l="1"/>
  <c r="C26" i="8" s="1"/>
  <c r="F8" i="2" l="1"/>
  <c r="F8" i="7"/>
  <c r="F35" i="7" s="1"/>
  <c r="F27" i="2" l="1"/>
  <c r="C9" i="10" s="1"/>
  <c r="C15" i="11" l="1"/>
  <c r="C29" i="8" s="1"/>
  <c r="C15" i="13"/>
  <c r="C27" i="8" s="1"/>
  <c r="C15" i="4"/>
  <c r="C25" i="8" s="1"/>
  <c r="C24" i="3"/>
  <c r="C23" i="8" s="1"/>
  <c r="F37" i="7"/>
  <c r="C18" i="8" s="1"/>
  <c r="C18" i="3"/>
  <c r="C22" i="8" s="1"/>
  <c r="C12" i="3"/>
  <c r="C21" i="8" s="1"/>
  <c r="C10" i="10"/>
  <c r="C17" i="8" s="1"/>
  <c r="F29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<sst xmlns="http://schemas.openxmlformats.org/spreadsheetml/2006/main" count="490" uniqueCount="230">
  <si>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</si>
  <si>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</si>
  <si>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</si>
  <si>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</si>
  <si>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</si>
  <si>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</si>
  <si>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</si>
  <si>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</si>
  <si>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</si>
  <si>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</si>
  <si>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</si>
  <si>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</si>
  <si>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</si>
  <si>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</si>
  <si>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</si>
  <si>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</si>
  <si>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</si>
  <si>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</si>
  <si>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</si>
  <si>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</si>
  <si>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</si>
  <si>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</si>
  <si>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</si>
  <si>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</si>
  <si>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</si>
  <si>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</si>
  <si>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</si>
  <si>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</si>
  <si>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</si>
  <si>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</si>
  <si>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</si>
  <si>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</si>
  <si>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</si>
  <si>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</si>
  <si>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</si>
  <si>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</si>
  <si>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</si>
  <si>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</si>
  <si>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</si>
  <si>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</si>
  <si>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</si>
  <si>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</si>
  <si>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</si>
  <si>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</si>
  <si>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</si>
  <si>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</si>
  <si>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</si>
  <si>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</si>
  <si>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</si>
  <si>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</si>
  <si>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</si>
  <si>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</si>
  <si>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</si>
  <si>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</si>
  <si>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</si>
  <si>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</si>
  <si>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</si>
  <si>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</si>
  <si>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</si>
  <si>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</si>
  <si>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</si>
  <si>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</si>
  <si>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</si>
  <si>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</si>
  <si>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</si>
  <si>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</si>
  <si>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</si>
  <si>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</si>
  <si>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</si>
  <si>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</si>
  <si>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</si>
  <si>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</si>
  <si>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</si>
  <si>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</si>
  <si>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</si>
  <si>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</si>
  <si>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</si>
  <si>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</si>
  <si>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</si>
  <si>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</si>
  <si>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</si>
  <si>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</si>
  <si>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</si>
  <si>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</si>
  <si>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</si>
  <si>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</si>
  <si>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</si>
  <si>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</si>
  <si>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</si>
  <si>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</si>
  <si>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</si>
  <si>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</si>
  <si>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</si>
  <si>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</si>
  <si>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</si>
  <si>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</si>
  <si>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</si>
  <si>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</si>
  <si>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</si>
  <si>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</si>
  <si>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</si>
  <si>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</si>
  <si>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</si>
  <si>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</si>
  <si>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</si>
  <si>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</si>
  <si>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</si>
  <si>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</si>
  <si>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</si>
  <si>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</si>
  <si>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</si>
  <si>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</si>
  <si>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</si>
  <si>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</si>
  <si>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</si>
  <si>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</si>
  <si>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</si>
  <si>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</si>
  <si>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</si>
  <si>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</si>
  <si>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</si>
  <si>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</si>
  <si>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</si>
  <si>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</si>
  <si>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</si>
  <si>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</si>
  <si>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</si>
  <si>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</si>
  <si>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</si>
  <si>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</si>
  <si>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</si>
  <si>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</si>
  <si>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</si>
  <si>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</si>
  <si>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</si>
  <si>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</si>
  <si>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</si>
  <si>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</si>
  <si>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</si>
  <si>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</si>
  <si>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</si>
  <si>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</si>
  <si>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</si>
  <si>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</si>
  <si>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</si>
  <si>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</si>
  <si>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</si>
  <si>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</si>
  <si>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</si>
  <si>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</si>
  <si>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</si>
  <si>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</si>
  <si>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</si>
  <si>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</si>
  <si>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</si>
  <si>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</si>
  <si>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</si>
  <si>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</si>
  <si>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</si>
  <si>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</si>
  <si>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</si>
  <si>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</si>
  <si>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</si>
  <si>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</si>
  <si>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</si>
  <si>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</si>
  <si>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</si>
  <si>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</si>
  <si>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</si>
  <si>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</si>
  <si>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</si>
  <si>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</si>
  <si>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</si>
  <si>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</si>
  <si>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</si>
  <si>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</si>
  <si>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</si>
  <si>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</si>
  <si>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</si>
  <si>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</si>
  <si>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</si>
  <si>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</si>
  <si>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</si>
  <si>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</si>
  <si>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</si>
  <si>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</si>
  <si>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</si>
  <si>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</si>
  <si>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</si>
  <si>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Jordbassin Klasse B</t>
  </si>
  <si>
    <t xml:space="preserve">Ledningsnet ≤ Ø 200 mm </t>
  </si>
  <si>
    <t xml:space="preserve">Ø 200 mm &lt; Ledningsnet ≤ Ø 500 mm </t>
  </si>
  <si>
    <t>Ø 500 mm &lt; Ledningsnet ≤ Ø 800 mm</t>
  </si>
  <si>
    <t>Ø 800 mm &lt; Ledningsnet ≤ Ø 1000 mm</t>
  </si>
  <si>
    <t>Ø 1200 mm &lt; Ledningsnet ≤ Ø 1600 mm</t>
  </si>
  <si>
    <t>Strømpeforing Ø 200 mm &lt; Ledningsnet ≤ Ø 500 mm</t>
  </si>
  <si>
    <t>Strømpeforing Ø 500 mm &lt; Ledningsnet ≤ Ø 800 mm</t>
  </si>
  <si>
    <t>Tryksatte minipumpestationer (husstandssystemer)</t>
  </si>
  <si>
    <t>Pumpestationer i brønde (&lt; 6,25 m2), Konstruktioner</t>
  </si>
  <si>
    <t>Pumpestationer i brønde (&lt; 6,25 m2), Mek/EL</t>
  </si>
  <si>
    <t>Pumpestationer i brønde (&lt; 6,25 m2), SRO</t>
  </si>
  <si>
    <t>Pumpestationer m. overbygning (&lt; 20 m2), Konstruktioner</t>
  </si>
  <si>
    <t>Indløb med riste, Mek/EL</t>
  </si>
  <si>
    <t>Beluftningstanke, Mek/EL</t>
  </si>
  <si>
    <t>Beluftningstanke, SRO</t>
  </si>
  <si>
    <t>Efterklaringstanke, Mek/El</t>
  </si>
  <si>
    <t>Efterklaringstanke, SRO</t>
  </si>
  <si>
    <t>Rådnetanke, slam, Mek/EL</t>
  </si>
  <si>
    <t>2014</t>
  </si>
  <si>
    <t>50</t>
  </si>
  <si>
    <t>75</t>
  </si>
  <si>
    <t>30</t>
  </si>
  <si>
    <t>20</t>
  </si>
  <si>
    <t>10</t>
  </si>
  <si>
    <t>Strømpeforing ≤ Ø 200 mm</t>
  </si>
  <si>
    <t>Indløb med riste, Konstruktioner</t>
  </si>
  <si>
    <t>Indløb med riste, SRO</t>
  </si>
  <si>
    <t>Sand- og fedtfang, Mek/EL</t>
  </si>
  <si>
    <t>Forklaring, Mek/EL</t>
  </si>
  <si>
    <t>Gasdisponering, Mek/EL</t>
  </si>
  <si>
    <t>Slutafvanding, slam - højteknologisk (centrifuger), Mek/El</t>
  </si>
  <si>
    <t>Efterklaringstanke, Konstruktioner</t>
  </si>
  <si>
    <t>Ejendomsskatter</t>
  </si>
  <si>
    <t>Selskabsskatter</t>
  </si>
  <si>
    <t>Spildevandsafgift</t>
  </si>
  <si>
    <t>Køb af ydelser og produkter, der er omfattet af prisloftreguleringen, hos et andet selskab</t>
  </si>
  <si>
    <t>Ledningsregistrering og tv-inspektioner</t>
  </si>
  <si>
    <t>Overvågning (Strandalléen)</t>
  </si>
  <si>
    <t>NFS Spildevand AS</t>
  </si>
  <si>
    <t>S071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</si>
</sst>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133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132</v>
      </c>
      <c r="D28" s="241" t="s">
        <v>143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142</v>
      </c>
      <c r="D29" s="244" t="s">
        <v>144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NFS Spildevand AS</v>
      </c>
      <c r="B1" s="56"/>
      <c r="C1" s="56"/>
      <c r="D1" s="56"/>
      <c r="E1" s="56"/>
    </row>
    <row r="2" spans="1:5" x14ac:dyDescent="0.25">
      <c r="A2" s="222" t="str">
        <f>'1. Forside'!A2</f>
        <v>S071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123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151</v>
      </c>
      <c r="C6" s="180"/>
      <c r="D6" s="190"/>
      <c r="E6" s="56"/>
    </row>
    <row r="7" spans="1:5" x14ac:dyDescent="0.25">
      <c r="A7" s="56"/>
      <c r="B7" s="213" t="s">
        <v>226</v>
      </c>
      <c r="C7" s="51">
        <v>800000</v>
      </c>
      <c r="D7" s="191" t="s">
        <v>0</v>
      </c>
      <c r="E7" s="56"/>
    </row>
    <row r="8" spans="1:5" x14ac:dyDescent="0.25">
      <c r="A8" s="56"/>
      <c r="B8" s="213" t="s">
        <v>227</v>
      </c>
      <c r="C8" s="51">
        <v>4995</v>
      </c>
      <c r="D8" s="191" t="s">
        <v>0</v>
      </c>
      <c r="E8" s="56"/>
    </row>
    <row r="9" spans="1:5" x14ac:dyDescent="0.25">
      <c r="A9" s="56"/>
      <c r="B9" s="54" t="s">
        <v>36</v>
      </c>
      <c r="C9" s="55">
        <f>SUM(C7:C8)</f>
        <v>804995</v>
      </c>
      <c r="D9" s="192" t="s">
        <v>0</v>
      </c>
      <c r="E9" s="56"/>
    </row>
    <row r="10" spans="1:5" x14ac:dyDescent="0.25">
      <c r="A10" s="56"/>
      <c r="B10" s="56"/>
      <c r="C10" s="183"/>
      <c r="D10" s="56"/>
      <c r="E10" s="56"/>
    </row>
    <row r="11" spans="1:5" x14ac:dyDescent="0.25">
      <c r="A11" s="56"/>
      <c r="B11" s="56"/>
      <c r="C11" s="183"/>
      <c r="D11" s="56"/>
      <c r="E11" s="56"/>
    </row>
    <row r="12" spans="1:5" ht="27.2" customHeight="1" x14ac:dyDescent="0.25">
      <c r="A12" s="56"/>
      <c r="B12" s="20" t="s">
        <v>152</v>
      </c>
      <c r="C12" s="193"/>
      <c r="D12" s="190"/>
      <c r="E12" s="56"/>
    </row>
    <row r="13" spans="1:5" ht="16.7" customHeight="1" x14ac:dyDescent="0.25">
      <c r="A13" s="56"/>
      <c r="B13" s="108" t="s">
        <v>153</v>
      </c>
      <c r="C13" s="19">
        <v>419619</v>
      </c>
      <c r="D13" s="153" t="s">
        <v>0</v>
      </c>
      <c r="E13" s="56"/>
    </row>
    <row r="14" spans="1:5" ht="16.7" customHeight="1" x14ac:dyDescent="0.25">
      <c r="A14" s="56"/>
      <c r="B14" s="108" t="s">
        <v>154</v>
      </c>
      <c r="C14" s="40">
        <v>800000</v>
      </c>
      <c r="D14" s="153" t="s">
        <v>0</v>
      </c>
      <c r="E14" s="56"/>
    </row>
    <row r="15" spans="1:5" x14ac:dyDescent="0.25">
      <c r="A15" s="56"/>
      <c r="B15" s="28" t="s">
        <v>155</v>
      </c>
      <c r="C15" s="55">
        <f>C13-C14</f>
        <v>-380381</v>
      </c>
      <c r="D15" s="155" t="s">
        <v>0</v>
      </c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hidden="1" x14ac:dyDescent="0.25">
      <c r="B19" s="195"/>
      <c r="E19" s="196"/>
    </row>
    <row r="20" spans="1:5" ht="15.75" hidden="1" x14ac:dyDescent="0.25">
      <c r="B20" s="196"/>
      <c r="C20" s="196"/>
    </row>
    <row r="21" spans="1:5" ht="15.75" hidden="1" x14ac:dyDescent="0.25">
      <c r="B21" s="196"/>
      <c r="E21" s="196"/>
    </row>
    <row r="22" spans="1:5" ht="15.75" hidden="1" x14ac:dyDescent="0.25">
      <c r="B22" s="196"/>
      <c r="D22" s="196"/>
    </row>
    <row r="23" spans="1:5" ht="15.75" hidden="1" x14ac:dyDescent="0.25">
      <c r="B23" s="196"/>
      <c r="C23" s="196"/>
    </row>
    <row r="24" spans="1:5" ht="15.75" hidden="1" x14ac:dyDescent="0.25">
      <c r="B24" s="196"/>
      <c r="C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5"/>
      <c r="C28" s="195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5"/>
    </row>
    <row r="64" spans="2:2" hidden="1" x14ac:dyDescent="0.25"/>
    <row r="65" spans="1:5" hidden="1" x14ac:dyDescent="0.25"/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NFS Spildevand AS</v>
      </c>
      <c r="B1" s="26"/>
      <c r="C1" s="26"/>
      <c r="D1" s="26"/>
      <c r="E1" s="26"/>
    </row>
    <row r="2" spans="1:5" x14ac:dyDescent="0.25">
      <c r="A2" s="223" t="str">
        <f>'1. Forside'!A2</f>
        <v>S071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122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156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157</v>
      </c>
      <c r="C12" s="273"/>
      <c r="D12" s="274"/>
      <c r="E12" s="26"/>
    </row>
    <row r="13" spans="1:5" ht="15.75" customHeight="1" x14ac:dyDescent="0.25">
      <c r="A13" s="26"/>
      <c r="B13" s="108" t="s">
        <v>158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159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160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NFS Spildevand AS</v>
      </c>
      <c r="B1" s="26"/>
      <c r="C1" s="26"/>
      <c r="D1" s="26"/>
      <c r="E1" s="26"/>
    </row>
    <row r="2" spans="1:5" x14ac:dyDescent="0.25">
      <c r="A2" s="223" t="str">
        <f>'1. Forside'!A2</f>
        <v>S071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121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161</v>
      </c>
      <c r="C6" s="199"/>
      <c r="D6" s="200"/>
      <c r="E6" s="26"/>
    </row>
    <row r="7" spans="1:5" x14ac:dyDescent="0.25">
      <c r="A7" s="26"/>
      <c r="B7" s="110" t="s">
        <v>162</v>
      </c>
      <c r="C7" s="51">
        <v>1467000</v>
      </c>
      <c r="D7" s="191" t="s">
        <v>0</v>
      </c>
      <c r="E7" s="26"/>
    </row>
    <row r="8" spans="1:5" x14ac:dyDescent="0.25">
      <c r="A8" s="26"/>
      <c r="B8" s="110" t="s">
        <v>163</v>
      </c>
      <c r="C8" s="51">
        <v>10000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1457000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167</v>
      </c>
      <c r="C12" s="201"/>
      <c r="D12" s="200"/>
      <c r="E12" s="26"/>
    </row>
    <row r="13" spans="1:5" x14ac:dyDescent="0.25">
      <c r="A13" s="26"/>
      <c r="B13" s="108" t="s">
        <v>164</v>
      </c>
      <c r="C13" s="19">
        <v>2593513</v>
      </c>
      <c r="D13" s="153" t="s">
        <v>0</v>
      </c>
      <c r="E13" s="26"/>
    </row>
    <row r="14" spans="1:5" x14ac:dyDescent="0.25">
      <c r="A14" s="26"/>
      <c r="B14" s="108" t="s">
        <v>165</v>
      </c>
      <c r="C14" s="40">
        <v>3570000</v>
      </c>
      <c r="D14" s="153" t="s">
        <v>0</v>
      </c>
      <c r="E14" s="26"/>
    </row>
    <row r="15" spans="1:5" x14ac:dyDescent="0.25">
      <c r="A15" s="26"/>
      <c r="B15" s="28" t="s">
        <v>166</v>
      </c>
      <c r="C15" s="55">
        <f>C13-C14</f>
        <v>-976487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NFS Spildevand AS</v>
      </c>
      <c r="B1" s="26"/>
      <c r="C1" s="26"/>
      <c r="D1" s="26"/>
      <c r="E1" s="26"/>
    </row>
    <row r="2" spans="1:5" x14ac:dyDescent="0.25">
      <c r="A2" s="223" t="str">
        <f>'1. Forside'!A2</f>
        <v>S071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120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-3040297</v>
      </c>
      <c r="D7" s="191" t="s">
        <v>0</v>
      </c>
      <c r="E7" s="26"/>
    </row>
    <row r="8" spans="1:5" x14ac:dyDescent="0.25">
      <c r="A8" s="26"/>
      <c r="B8" s="111" t="s">
        <v>168</v>
      </c>
      <c r="C8" s="51">
        <v>-700873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-2339424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-467884.79999999999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NFS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S071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119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64978385.801303796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170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27789732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171</v>
      </c>
      <c r="C10" s="14">
        <v>1359148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172</v>
      </c>
      <c r="C11" s="14">
        <v>-305841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173</v>
      </c>
      <c r="C12" s="14">
        <v>1265193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30108232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1014071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1014071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3760180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-10000289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-24979712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-595886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-248064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-35823951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-941468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174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174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62077748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62077748</v>
      </c>
      <c r="D36" s="79" t="s">
        <v>0</v>
      </c>
      <c r="E36" s="10">
        <f>-C36</f>
        <v>-62077748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2900637.8013037965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NFS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S071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169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8553583</v>
      </c>
      <c r="D7" s="224" t="s">
        <v>0</v>
      </c>
      <c r="E7" s="225">
        <v>2264938</v>
      </c>
      <c r="F7" s="224" t="s">
        <v>0</v>
      </c>
      <c r="G7" s="225">
        <v>3760180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1942292</v>
      </c>
      <c r="D8" s="224" t="s">
        <v>0</v>
      </c>
      <c r="E8" s="226">
        <v>8876229</v>
      </c>
      <c r="F8" s="224" t="s">
        <v>0</v>
      </c>
      <c r="G8" s="226">
        <v>3760180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6611291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0</v>
      </c>
      <c r="H11" s="228" t="s">
        <v>0</v>
      </c>
      <c r="I11" s="55">
        <f>G11+I7-I8-I9</f>
        <v>0</v>
      </c>
      <c r="J11" s="228" t="s">
        <v>0</v>
      </c>
      <c r="K11" s="55">
        <f>K7-K8-K9+K10+I11</f>
        <v>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3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NFS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S071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25585803.538933389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-97226.053447946877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25488577.485485442</v>
      </c>
      <c r="D13" s="79" t="s">
        <v>0</v>
      </c>
      <c r="E13" s="6">
        <f>C13</f>
        <v>25488577.485485442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27657245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110</v>
      </c>
      <c r="C16" s="14">
        <f>'6. Gennemførte investeringer'!F29</f>
        <v>2982137.8852666668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111</v>
      </c>
      <c r="C17" s="14">
        <f>'7. Korrektion investeringer'!C10</f>
        <v>-194240.28613333334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112</v>
      </c>
      <c r="C18" s="14">
        <f>'8. Planlagte investeringer'!F37</f>
        <v>916333.33333333326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31361475.932466663</v>
      </c>
      <c r="D19" s="79" t="s">
        <v>0</v>
      </c>
      <c r="E19" s="8">
        <f>C19</f>
        <v>31361475.932466663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145</v>
      </c>
      <c r="C21" s="14">
        <f>'9. 1-1 omkostninger'!C12</f>
        <v>5034000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183</v>
      </c>
      <c r="C22" s="14">
        <f>'9. 1-1 omkostninger'!C18</f>
        <v>126500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113</v>
      </c>
      <c r="C23" s="14">
        <f>'9. 1-1 omkostninger'!C24</f>
        <v>-559559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151</v>
      </c>
      <c r="C24" s="14">
        <f>'10. Miljø- og servicemål'!C9</f>
        <v>804995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114</v>
      </c>
      <c r="C25" s="14">
        <f>'10. Miljø- og servicemål'!C15</f>
        <v>-380381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184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185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186</v>
      </c>
      <c r="C28" s="14">
        <f>'12. Nettofinansielle poster'!C9</f>
        <v>1457000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115</v>
      </c>
      <c r="C29" s="14">
        <f>'12. Nettofinansielle poster'!C15</f>
        <v>-976487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5506068</v>
      </c>
      <c r="D30" s="79" t="s">
        <v>0</v>
      </c>
      <c r="E30" s="6">
        <f>C30</f>
        <v>5506068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-467884.79999999999</v>
      </c>
      <c r="D32" s="79" t="s">
        <v>0</v>
      </c>
      <c r="E32" s="10">
        <f>C32</f>
        <v>-467884.79999999999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188</v>
      </c>
      <c r="C34" s="11">
        <f>'14. Kontrol med indtægtsrammen'!E37</f>
        <v>2900637.8013037965</v>
      </c>
      <c r="D34" s="79" t="s">
        <v>0</v>
      </c>
      <c r="E34" s="12">
        <f>C34</f>
        <v>2900637.8013037965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116</v>
      </c>
      <c r="C36" s="11"/>
      <c r="D36" s="100"/>
      <c r="E36" s="10">
        <f>E13+E19+E30+E32+E34</f>
        <v>64788874.419255905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117</v>
      </c>
      <c r="C37" s="101"/>
      <c r="D37" s="102"/>
      <c r="E37" s="142">
        <v>1557918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118</v>
      </c>
      <c r="C38" s="104"/>
      <c r="D38" s="105"/>
      <c r="E38" s="67">
        <f>E36/E37</f>
        <v>41.586832181960737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NFS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S071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129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175</v>
      </c>
      <c r="C6" s="152"/>
      <c r="D6" s="152"/>
      <c r="E6" s="26"/>
    </row>
    <row r="7" spans="1:16384" s="150" customFormat="1" ht="14.1" customHeight="1" x14ac:dyDescent="0.25">
      <c r="A7" s="26"/>
      <c r="B7" s="22" t="s">
        <v>176</v>
      </c>
      <c r="C7" s="40">
        <v>25585803.538933389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177</v>
      </c>
      <c r="C9" s="27">
        <f>C7+C8</f>
        <v>25585803.538933389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178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179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176</v>
      </c>
      <c r="C18" s="40">
        <v>25585803.538933389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180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-97226.053447946877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NFS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S071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128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134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22259649.078872047</v>
      </c>
      <c r="D7" s="153" t="s">
        <v>0</v>
      </c>
      <c r="E7" s="26"/>
    </row>
    <row r="8" spans="1:5" ht="14.1" customHeight="1" x14ac:dyDescent="0.25">
      <c r="A8" s="26"/>
      <c r="B8" s="22" t="s">
        <v>181</v>
      </c>
      <c r="C8" s="40">
        <f>'3. Driftsomkostninger'!C18+'3. Driftsomkostninger'!C20</f>
        <v>25488577.485485442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176</v>
      </c>
      <c r="C13" s="40">
        <f>'3. Driftsomkostninger'!C18</f>
        <v>25585803.538933389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182</v>
      </c>
      <c r="C19" s="218">
        <v>0</v>
      </c>
      <c r="D19" s="153" t="s">
        <v>0</v>
      </c>
      <c r="E19" s="26"/>
    </row>
    <row r="20" spans="1:5" ht="14.1" customHeight="1" x14ac:dyDescent="0.25">
      <c r="A20" s="26"/>
      <c r="B20" s="28" t="s">
        <v>187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NFS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S071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1101977149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27657245</v>
      </c>
      <c r="D8" s="153" t="s">
        <v>0</v>
      </c>
      <c r="E8" s="26"/>
    </row>
    <row r="9" spans="1:5" ht="14.1" customHeight="1" x14ac:dyDescent="0.25">
      <c r="A9" s="26"/>
      <c r="B9" s="28" t="s">
        <v>130</v>
      </c>
      <c r="C9" s="27">
        <f>C8</f>
        <v>27657245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2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NFS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S071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131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136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189</v>
      </c>
      <c r="C8" s="30" t="s">
        <v>208</v>
      </c>
      <c r="D8" s="31" t="s">
        <v>209</v>
      </c>
      <c r="E8" s="32">
        <v>17080</v>
      </c>
      <c r="F8" s="34">
        <f t="shared" ref="F8" si="0">E8/D8</f>
        <v>341.6</v>
      </c>
      <c r="G8" s="35" t="s">
        <v>0</v>
      </c>
      <c r="H8" s="26"/>
    </row>
    <row r="9" spans="1:8" s="150" customFormat="1" x14ac:dyDescent="0.25">
      <c r="A9" s="26"/>
      <c r="B9" s="29" t="s">
        <v>190</v>
      </c>
      <c r="C9" s="30" t="s">
        <v>208</v>
      </c>
      <c r="D9" s="31" t="s">
        <v>210</v>
      </c>
      <c r="E9" s="32">
        <v>9851491.9399999995</v>
      </c>
      <c r="F9" s="34">
        <f t="shared" ref="F9:F26" si="1">E9/D9</f>
        <v>131353.22586666665</v>
      </c>
      <c r="G9" s="35" t="s">
        <v>0</v>
      </c>
      <c r="H9" s="26"/>
    </row>
    <row r="10" spans="1:8" s="150" customFormat="1" x14ac:dyDescent="0.25">
      <c r="A10" s="26"/>
      <c r="B10" s="29" t="s">
        <v>191</v>
      </c>
      <c r="C10" s="30" t="s">
        <v>208</v>
      </c>
      <c r="D10" s="31" t="s">
        <v>210</v>
      </c>
      <c r="E10" s="32">
        <v>6451313</v>
      </c>
      <c r="F10" s="34">
        <f t="shared" si="1"/>
        <v>86017.506666666668</v>
      </c>
      <c r="G10" s="35" t="s">
        <v>0</v>
      </c>
      <c r="H10" s="26"/>
    </row>
    <row r="11" spans="1:8" s="150" customFormat="1" x14ac:dyDescent="0.25">
      <c r="A11" s="26"/>
      <c r="B11" s="29" t="s">
        <v>192</v>
      </c>
      <c r="C11" s="30" t="s">
        <v>208</v>
      </c>
      <c r="D11" s="31" t="s">
        <v>210</v>
      </c>
      <c r="E11" s="32">
        <v>1967880.3</v>
      </c>
      <c r="F11" s="34">
        <f t="shared" si="1"/>
        <v>26238.404000000002</v>
      </c>
      <c r="G11" s="35" t="s">
        <v>0</v>
      </c>
      <c r="H11" s="26"/>
    </row>
    <row r="12" spans="1:8" s="150" customFormat="1" x14ac:dyDescent="0.25">
      <c r="A12" s="26"/>
      <c r="B12" s="29" t="s">
        <v>193</v>
      </c>
      <c r="C12" s="30" t="s">
        <v>208</v>
      </c>
      <c r="D12" s="31" t="s">
        <v>210</v>
      </c>
      <c r="E12" s="32">
        <v>122992.52</v>
      </c>
      <c r="F12" s="34">
        <f t="shared" si="1"/>
        <v>1639.9002666666668</v>
      </c>
      <c r="G12" s="35" t="s">
        <v>0</v>
      </c>
      <c r="H12" s="26"/>
    </row>
    <row r="13" spans="1:8" s="150" customFormat="1" x14ac:dyDescent="0.25">
      <c r="A13" s="26"/>
      <c r="B13" s="29" t="s">
        <v>194</v>
      </c>
      <c r="C13" s="30" t="s">
        <v>208</v>
      </c>
      <c r="D13" s="31" t="s">
        <v>210</v>
      </c>
      <c r="E13" s="32">
        <v>258265.34</v>
      </c>
      <c r="F13" s="34">
        <f t="shared" si="1"/>
        <v>3443.5378666666666</v>
      </c>
      <c r="G13" s="35" t="s">
        <v>0</v>
      </c>
      <c r="H13" s="26"/>
    </row>
    <row r="14" spans="1:8" s="150" customFormat="1" x14ac:dyDescent="0.25">
      <c r="A14" s="26"/>
      <c r="B14" s="29" t="s">
        <v>195</v>
      </c>
      <c r="C14" s="30" t="s">
        <v>208</v>
      </c>
      <c r="D14" s="31" t="s">
        <v>209</v>
      </c>
      <c r="E14" s="32">
        <v>7236</v>
      </c>
      <c r="F14" s="34">
        <f t="shared" si="1"/>
        <v>144.72</v>
      </c>
      <c r="G14" s="35" t="s">
        <v>0</v>
      </c>
      <c r="H14" s="26"/>
    </row>
    <row r="15" spans="1:8" s="150" customFormat="1" x14ac:dyDescent="0.25">
      <c r="A15" s="26"/>
      <c r="B15" s="29" t="s">
        <v>196</v>
      </c>
      <c r="C15" s="30" t="s">
        <v>208</v>
      </c>
      <c r="D15" s="31" t="s">
        <v>209</v>
      </c>
      <c r="E15" s="32">
        <v>997727.84</v>
      </c>
      <c r="F15" s="34">
        <f t="shared" si="1"/>
        <v>19954.556799999998</v>
      </c>
      <c r="G15" s="35" t="s">
        <v>0</v>
      </c>
      <c r="H15" s="26"/>
    </row>
    <row r="16" spans="1:8" s="150" customFormat="1" x14ac:dyDescent="0.25">
      <c r="A16" s="26"/>
      <c r="B16" s="29" t="s">
        <v>197</v>
      </c>
      <c r="C16" s="30" t="s">
        <v>208</v>
      </c>
      <c r="D16" s="31" t="s">
        <v>211</v>
      </c>
      <c r="E16" s="32">
        <v>215565.2</v>
      </c>
      <c r="F16" s="34">
        <f t="shared" si="1"/>
        <v>7185.5066666666671</v>
      </c>
      <c r="G16" s="35" t="s">
        <v>0</v>
      </c>
      <c r="H16" s="26"/>
    </row>
    <row r="17" spans="1:8" s="150" customFormat="1" x14ac:dyDescent="0.25">
      <c r="A17" s="26"/>
      <c r="B17" s="29" t="s">
        <v>198</v>
      </c>
      <c r="C17" s="30" t="s">
        <v>208</v>
      </c>
      <c r="D17" s="31" t="s">
        <v>209</v>
      </c>
      <c r="E17" s="32">
        <v>896620.19</v>
      </c>
      <c r="F17" s="34">
        <f t="shared" si="1"/>
        <v>17932.4038</v>
      </c>
      <c r="G17" s="35" t="s">
        <v>0</v>
      </c>
      <c r="H17" s="26"/>
    </row>
    <row r="18" spans="1:8" s="150" customFormat="1" x14ac:dyDescent="0.25">
      <c r="A18" s="26"/>
      <c r="B18" s="29" t="s">
        <v>199</v>
      </c>
      <c r="C18" s="30" t="s">
        <v>208</v>
      </c>
      <c r="D18" s="31" t="s">
        <v>212</v>
      </c>
      <c r="E18" s="32">
        <v>1602510.55</v>
      </c>
      <c r="F18" s="34">
        <f t="shared" si="1"/>
        <v>80125.527499999997</v>
      </c>
      <c r="G18" s="35" t="s">
        <v>0</v>
      </c>
      <c r="H18" s="26"/>
    </row>
    <row r="19" spans="1:8" s="150" customFormat="1" x14ac:dyDescent="0.25">
      <c r="A19" s="26"/>
      <c r="B19" s="29" t="s">
        <v>200</v>
      </c>
      <c r="C19" s="30" t="s">
        <v>208</v>
      </c>
      <c r="D19" s="31" t="s">
        <v>213</v>
      </c>
      <c r="E19" s="32">
        <v>974780.42</v>
      </c>
      <c r="F19" s="34">
        <f t="shared" si="1"/>
        <v>97478.042000000001</v>
      </c>
      <c r="G19" s="35" t="s">
        <v>0</v>
      </c>
      <c r="H19" s="26"/>
    </row>
    <row r="20" spans="1:8" s="150" customFormat="1" x14ac:dyDescent="0.25">
      <c r="A20" s="26"/>
      <c r="B20" s="29" t="s">
        <v>201</v>
      </c>
      <c r="C20" s="30" t="s">
        <v>208</v>
      </c>
      <c r="D20" s="31" t="s">
        <v>209</v>
      </c>
      <c r="E20" s="32">
        <v>983940.15</v>
      </c>
      <c r="F20" s="34">
        <f t="shared" si="1"/>
        <v>19678.803</v>
      </c>
      <c r="G20" s="35" t="s">
        <v>0</v>
      </c>
      <c r="H20" s="26"/>
    </row>
    <row r="21" spans="1:8" s="150" customFormat="1" x14ac:dyDescent="0.25">
      <c r="A21" s="26"/>
      <c r="B21" s="29" t="s">
        <v>202</v>
      </c>
      <c r="C21" s="30" t="s">
        <v>208</v>
      </c>
      <c r="D21" s="31" t="s">
        <v>212</v>
      </c>
      <c r="E21" s="32">
        <v>187982.74</v>
      </c>
      <c r="F21" s="34">
        <f t="shared" si="1"/>
        <v>9399.1369999999988</v>
      </c>
      <c r="G21" s="35" t="s">
        <v>0</v>
      </c>
      <c r="H21" s="26"/>
    </row>
    <row r="22" spans="1:8" s="150" customFormat="1" x14ac:dyDescent="0.25">
      <c r="A22" s="26"/>
      <c r="B22" s="29" t="s">
        <v>203</v>
      </c>
      <c r="C22" s="30" t="s">
        <v>208</v>
      </c>
      <c r="D22" s="31" t="s">
        <v>212</v>
      </c>
      <c r="E22" s="32">
        <v>82406.429999999993</v>
      </c>
      <c r="F22" s="34">
        <f t="shared" si="1"/>
        <v>4120.3215</v>
      </c>
      <c r="G22" s="35" t="s">
        <v>0</v>
      </c>
      <c r="H22" s="26"/>
    </row>
    <row r="23" spans="1:8" s="150" customFormat="1" x14ac:dyDescent="0.25">
      <c r="A23" s="26"/>
      <c r="B23" s="29" t="s">
        <v>204</v>
      </c>
      <c r="C23" s="30" t="s">
        <v>208</v>
      </c>
      <c r="D23" s="31" t="s">
        <v>213</v>
      </c>
      <c r="E23" s="32">
        <v>45629.84</v>
      </c>
      <c r="F23" s="34">
        <f t="shared" si="1"/>
        <v>4562.9839999999995</v>
      </c>
      <c r="G23" s="35" t="s">
        <v>0</v>
      </c>
      <c r="H23" s="26"/>
    </row>
    <row r="24" spans="1:8" s="150" customFormat="1" x14ac:dyDescent="0.25">
      <c r="A24" s="26"/>
      <c r="B24" s="29" t="s">
        <v>205</v>
      </c>
      <c r="C24" s="30" t="s">
        <v>208</v>
      </c>
      <c r="D24" s="31" t="s">
        <v>212</v>
      </c>
      <c r="E24" s="32">
        <v>14700</v>
      </c>
      <c r="F24" s="34">
        <f t="shared" si="1"/>
        <v>735</v>
      </c>
      <c r="G24" s="35" t="s">
        <v>0</v>
      </c>
      <c r="H24" s="26"/>
    </row>
    <row r="25" spans="1:8" s="150" customFormat="1" x14ac:dyDescent="0.25">
      <c r="A25" s="26"/>
      <c r="B25" s="29" t="s">
        <v>206</v>
      </c>
      <c r="C25" s="30" t="s">
        <v>208</v>
      </c>
      <c r="D25" s="31" t="s">
        <v>213</v>
      </c>
      <c r="E25" s="32">
        <v>169824</v>
      </c>
      <c r="F25" s="34">
        <f t="shared" si="1"/>
        <v>16982.400000000001</v>
      </c>
      <c r="G25" s="35" t="s">
        <v>0</v>
      </c>
      <c r="H25" s="26"/>
    </row>
    <row r="26" spans="1:8" s="150" customFormat="1" x14ac:dyDescent="0.25">
      <c r="A26" s="26"/>
      <c r="B26" s="29" t="s">
        <v>207</v>
      </c>
      <c r="C26" s="30" t="s">
        <v>208</v>
      </c>
      <c r="D26" s="31" t="s">
        <v>212</v>
      </c>
      <c r="E26" s="32">
        <v>131765.6</v>
      </c>
      <c r="F26" s="34">
        <f t="shared" si="1"/>
        <v>6588.2800000000007</v>
      </c>
      <c r="G26" s="35" t="s">
        <v>0</v>
      </c>
      <c r="H26" s="26"/>
    </row>
    <row r="27" spans="1:8" s="150" customFormat="1" x14ac:dyDescent="0.25">
      <c r="A27" s="26"/>
      <c r="B27" s="23" t="s">
        <v>72</v>
      </c>
      <c r="C27" s="160"/>
      <c r="D27" s="160"/>
      <c r="E27" s="160"/>
      <c r="F27" s="36">
        <f>SUM(F8:F26)</f>
        <v>533921.85693333333</v>
      </c>
      <c r="G27" s="37" t="s">
        <v>0</v>
      </c>
      <c r="H27" s="26"/>
    </row>
    <row r="28" spans="1:8" s="150" customFormat="1" x14ac:dyDescent="0.25">
      <c r="A28" s="26"/>
      <c r="B28" s="107" t="s">
        <v>137</v>
      </c>
      <c r="C28" s="161"/>
      <c r="D28" s="161"/>
      <c r="E28" s="161"/>
      <c r="F28" s="66">
        <v>2448216.0283333333</v>
      </c>
      <c r="G28" s="37" t="s">
        <v>0</v>
      </c>
      <c r="H28" s="26"/>
    </row>
    <row r="29" spans="1:8" s="150" customFormat="1" x14ac:dyDescent="0.25">
      <c r="A29" s="26"/>
      <c r="B29" s="39" t="s">
        <v>69</v>
      </c>
      <c r="C29" s="162"/>
      <c r="D29" s="162"/>
      <c r="E29" s="163"/>
      <c r="F29" s="38">
        <f>F27+F28</f>
        <v>2982137.8852666668</v>
      </c>
      <c r="G29" s="38" t="s">
        <v>0</v>
      </c>
      <c r="H29" s="26"/>
    </row>
    <row r="30" spans="1:8" s="150" customFormat="1" x14ac:dyDescent="0.25">
      <c r="A30" s="26"/>
      <c r="B30" s="26"/>
      <c r="C30" s="26"/>
      <c r="D30" s="26"/>
      <c r="E30" s="26"/>
      <c r="F30" s="26"/>
      <c r="G30" s="26"/>
      <c r="H30" s="26"/>
    </row>
    <row r="31" spans="1:8" s="150" customFormat="1" x14ac:dyDescent="0.25">
      <c r="A31" s="26"/>
      <c r="B31" s="26"/>
      <c r="C31" s="26"/>
      <c r="D31" s="26"/>
      <c r="E31" s="26"/>
      <c r="F31" s="26"/>
      <c r="G31" s="26"/>
      <c r="H31" s="26"/>
    </row>
    <row r="32" spans="1:8" s="150" customFormat="1" x14ac:dyDescent="0.25">
      <c r="A32" s="26"/>
      <c r="B32" s="26"/>
      <c r="C32" s="26"/>
      <c r="D32" s="26"/>
      <c r="E32" s="26"/>
      <c r="F32" s="26"/>
      <c r="G32" s="26"/>
      <c r="H32" s="26"/>
    </row>
    <row r="33" s="150" customFormat="1" hidden="1" x14ac:dyDescent="0.25"/>
    <row r="34" s="150" customFormat="1" hidden="1" x14ac:dyDescent="0.25"/>
    <row r="35" s="150" customFormat="1" hidden="1" x14ac:dyDescent="0.25"/>
    <row r="36" s="150" customFormat="1" ht="14.45" hidden="1" customHeight="1" x14ac:dyDescent="0.25"/>
    <row r="37" s="150" customFormat="1" ht="14.4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NFS Spildevand AS</v>
      </c>
      <c r="B1" s="164"/>
      <c r="C1" s="164"/>
      <c r="D1" s="164"/>
      <c r="E1" s="164"/>
    </row>
    <row r="2" spans="1:5" x14ac:dyDescent="0.25">
      <c r="A2" s="1" t="str">
        <f>'1. Forside'!A2</f>
        <v>S071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126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138</v>
      </c>
      <c r="C6" s="165"/>
      <c r="D6" s="165"/>
      <c r="E6" s="164"/>
    </row>
    <row r="7" spans="1:5" x14ac:dyDescent="0.25">
      <c r="A7" s="164"/>
      <c r="B7" s="108" t="s">
        <v>139</v>
      </c>
      <c r="C7" s="19">
        <v>655834</v>
      </c>
      <c r="D7" s="153" t="s">
        <v>0</v>
      </c>
      <c r="E7" s="164"/>
    </row>
    <row r="8" spans="1:5" x14ac:dyDescent="0.25">
      <c r="A8" s="164"/>
      <c r="B8" s="108" t="s">
        <v>140</v>
      </c>
      <c r="C8" s="19">
        <v>606250</v>
      </c>
      <c r="D8" s="153" t="s">
        <v>0</v>
      </c>
      <c r="E8" s="164"/>
    </row>
    <row r="9" spans="1:5" ht="15" customHeight="1" x14ac:dyDescent="0.25">
      <c r="A9" s="164"/>
      <c r="B9" s="108" t="s">
        <v>141</v>
      </c>
      <c r="C9" s="40">
        <f>'6. Gennemførte investeringer'!F27</f>
        <v>533921.85693333333</v>
      </c>
      <c r="D9" s="153" t="s">
        <v>0</v>
      </c>
      <c r="E9" s="164"/>
    </row>
    <row r="10" spans="1:5" x14ac:dyDescent="0.25">
      <c r="A10" s="164"/>
      <c r="B10" s="28" t="s">
        <v>138</v>
      </c>
      <c r="C10" s="21">
        <f>C9-C7+C9-C8</f>
        <v>-194240.28613333334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7"/>
  <sheetViews>
    <sheetView view="pageLayout" topLeftCell="A10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NFS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S071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125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112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198</v>
      </c>
      <c r="C8" s="30">
        <v>2015</v>
      </c>
      <c r="D8" s="31">
        <v>50</v>
      </c>
      <c r="E8" s="32">
        <v>1300000</v>
      </c>
      <c r="F8" s="45">
        <f>E8/D8</f>
        <v>26000</v>
      </c>
      <c r="G8" s="35" t="s">
        <v>0</v>
      </c>
      <c r="H8" s="26"/>
    </row>
    <row r="9" spans="1:8" s="150" customFormat="1" x14ac:dyDescent="0.25">
      <c r="A9" s="26"/>
      <c r="B9" s="29" t="s">
        <v>199</v>
      </c>
      <c r="C9" s="30">
        <v>2015</v>
      </c>
      <c r="D9" s="31">
        <v>20</v>
      </c>
      <c r="E9" s="32">
        <v>1000000</v>
      </c>
      <c r="F9" s="45">
        <f t="shared" ref="F9:F34" si="0">E9/D9</f>
        <v>50000</v>
      </c>
      <c r="G9" s="35" t="s">
        <v>0</v>
      </c>
      <c r="H9" s="26"/>
    </row>
    <row r="10" spans="1:8" s="150" customFormat="1" x14ac:dyDescent="0.25">
      <c r="A10" s="26"/>
      <c r="B10" s="29" t="s">
        <v>200</v>
      </c>
      <c r="C10" s="30">
        <v>2015</v>
      </c>
      <c r="D10" s="31">
        <v>10</v>
      </c>
      <c r="E10" s="32">
        <v>200000</v>
      </c>
      <c r="F10" s="45">
        <f t="shared" si="0"/>
        <v>20000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>
        <v>2015</v>
      </c>
      <c r="D11" s="31">
        <v>75</v>
      </c>
      <c r="E11" s="32">
        <v>1050000</v>
      </c>
      <c r="F11" s="45">
        <f t="shared" si="0"/>
        <v>14000</v>
      </c>
      <c r="G11" s="35" t="s">
        <v>0</v>
      </c>
      <c r="H11" s="26"/>
    </row>
    <row r="12" spans="1:8" s="150" customFormat="1" x14ac:dyDescent="0.25">
      <c r="A12" s="26"/>
      <c r="B12" s="29" t="s">
        <v>190</v>
      </c>
      <c r="C12" s="30">
        <v>2015</v>
      </c>
      <c r="D12" s="31">
        <v>75</v>
      </c>
      <c r="E12" s="32">
        <v>5000000</v>
      </c>
      <c r="F12" s="45">
        <f t="shared" si="0"/>
        <v>66666.666666666672</v>
      </c>
      <c r="G12" s="35" t="s">
        <v>0</v>
      </c>
      <c r="H12" s="26"/>
    </row>
    <row r="13" spans="1:8" s="150" customFormat="1" x14ac:dyDescent="0.25">
      <c r="A13" s="26"/>
      <c r="B13" s="29" t="s">
        <v>192</v>
      </c>
      <c r="C13" s="30">
        <v>2015</v>
      </c>
      <c r="D13" s="31">
        <v>75</v>
      </c>
      <c r="E13" s="32">
        <v>7000000</v>
      </c>
      <c r="F13" s="45">
        <f t="shared" si="0"/>
        <v>93333.333333333328</v>
      </c>
      <c r="G13" s="35" t="s">
        <v>0</v>
      </c>
      <c r="H13" s="26"/>
    </row>
    <row r="14" spans="1:8" s="150" customFormat="1" x14ac:dyDescent="0.25">
      <c r="A14" s="26"/>
      <c r="B14" s="29" t="s">
        <v>214</v>
      </c>
      <c r="C14" s="30">
        <v>2015</v>
      </c>
      <c r="D14" s="31">
        <v>50</v>
      </c>
      <c r="E14" s="32">
        <v>250000</v>
      </c>
      <c r="F14" s="45">
        <f t="shared" si="0"/>
        <v>5000</v>
      </c>
      <c r="G14" s="35" t="s">
        <v>0</v>
      </c>
      <c r="H14" s="26"/>
    </row>
    <row r="15" spans="1:8" s="150" customFormat="1" x14ac:dyDescent="0.25">
      <c r="A15" s="26"/>
      <c r="B15" s="29" t="s">
        <v>215</v>
      </c>
      <c r="C15" s="30">
        <v>2015</v>
      </c>
      <c r="D15" s="31">
        <v>60</v>
      </c>
      <c r="E15" s="32">
        <v>2000000</v>
      </c>
      <c r="F15" s="45">
        <f t="shared" si="0"/>
        <v>33333.333333333336</v>
      </c>
      <c r="G15" s="35" t="s">
        <v>0</v>
      </c>
      <c r="H15" s="26"/>
    </row>
    <row r="16" spans="1:8" s="150" customFormat="1" x14ac:dyDescent="0.25">
      <c r="A16" s="26"/>
      <c r="B16" s="29" t="s">
        <v>202</v>
      </c>
      <c r="C16" s="30">
        <v>2015</v>
      </c>
      <c r="D16" s="31">
        <v>20</v>
      </c>
      <c r="E16" s="32">
        <v>500000</v>
      </c>
      <c r="F16" s="45">
        <f t="shared" si="0"/>
        <v>25000</v>
      </c>
      <c r="G16" s="35" t="s">
        <v>0</v>
      </c>
      <c r="H16" s="26"/>
    </row>
    <row r="17" spans="1:8" s="150" customFormat="1" x14ac:dyDescent="0.25">
      <c r="A17" s="26"/>
      <c r="B17" s="29" t="s">
        <v>216</v>
      </c>
      <c r="C17" s="30">
        <v>2015</v>
      </c>
      <c r="D17" s="31">
        <v>10</v>
      </c>
      <c r="E17" s="32">
        <v>100000</v>
      </c>
      <c r="F17" s="45">
        <f t="shared" si="0"/>
        <v>10000</v>
      </c>
      <c r="G17" s="35" t="s">
        <v>0</v>
      </c>
      <c r="H17" s="26"/>
    </row>
    <row r="18" spans="1:8" s="150" customFormat="1" x14ac:dyDescent="0.25">
      <c r="A18" s="26"/>
      <c r="B18" s="29" t="s">
        <v>217</v>
      </c>
      <c r="C18" s="30">
        <v>2015</v>
      </c>
      <c r="D18" s="31">
        <v>20</v>
      </c>
      <c r="E18" s="32">
        <v>300000</v>
      </c>
      <c r="F18" s="45">
        <f t="shared" si="0"/>
        <v>15000</v>
      </c>
      <c r="G18" s="35" t="s">
        <v>0</v>
      </c>
      <c r="H18" s="26"/>
    </row>
    <row r="19" spans="1:8" s="150" customFormat="1" x14ac:dyDescent="0.25">
      <c r="A19" s="26"/>
      <c r="B19" s="29" t="s">
        <v>218</v>
      </c>
      <c r="C19" s="30">
        <v>2015</v>
      </c>
      <c r="D19" s="31">
        <v>20</v>
      </c>
      <c r="E19" s="32">
        <v>500000</v>
      </c>
      <c r="F19" s="45">
        <f t="shared" si="0"/>
        <v>25000</v>
      </c>
      <c r="G19" s="35" t="s">
        <v>0</v>
      </c>
      <c r="H19" s="26"/>
    </row>
    <row r="20" spans="1:8" s="150" customFormat="1" x14ac:dyDescent="0.25">
      <c r="A20" s="26"/>
      <c r="B20" s="29" t="s">
        <v>203</v>
      </c>
      <c r="C20" s="30">
        <v>2015</v>
      </c>
      <c r="D20" s="31">
        <v>20</v>
      </c>
      <c r="E20" s="32">
        <v>200000</v>
      </c>
      <c r="F20" s="45">
        <f t="shared" si="0"/>
        <v>10000</v>
      </c>
      <c r="G20" s="35" t="s">
        <v>0</v>
      </c>
      <c r="H20" s="26"/>
    </row>
    <row r="21" spans="1:8" s="150" customFormat="1" x14ac:dyDescent="0.25">
      <c r="A21" s="26"/>
      <c r="B21" s="29" t="s">
        <v>205</v>
      </c>
      <c r="C21" s="30">
        <v>2015</v>
      </c>
      <c r="D21" s="31">
        <v>20</v>
      </c>
      <c r="E21" s="32">
        <v>300000</v>
      </c>
      <c r="F21" s="45">
        <f t="shared" si="0"/>
        <v>15000</v>
      </c>
      <c r="G21" s="35" t="s">
        <v>0</v>
      </c>
      <c r="H21" s="26"/>
    </row>
    <row r="22" spans="1:8" s="150" customFormat="1" x14ac:dyDescent="0.25">
      <c r="A22" s="26"/>
      <c r="B22" s="29" t="s">
        <v>207</v>
      </c>
      <c r="C22" s="30">
        <v>2015</v>
      </c>
      <c r="D22" s="31">
        <v>20</v>
      </c>
      <c r="E22" s="32">
        <v>300000</v>
      </c>
      <c r="F22" s="45">
        <f t="shared" si="0"/>
        <v>15000</v>
      </c>
      <c r="G22" s="35" t="s">
        <v>0</v>
      </c>
      <c r="H22" s="26"/>
    </row>
    <row r="23" spans="1:8" s="150" customFormat="1" x14ac:dyDescent="0.25">
      <c r="A23" s="26"/>
      <c r="B23" s="29" t="s">
        <v>219</v>
      </c>
      <c r="C23" s="30">
        <v>2015</v>
      </c>
      <c r="D23" s="31">
        <v>20</v>
      </c>
      <c r="E23" s="32">
        <v>300000</v>
      </c>
      <c r="F23" s="45">
        <f t="shared" si="0"/>
        <v>15000</v>
      </c>
      <c r="G23" s="35" t="s">
        <v>0</v>
      </c>
      <c r="H23" s="26"/>
    </row>
    <row r="24" spans="1:8" s="150" customFormat="1" x14ac:dyDescent="0.25">
      <c r="A24" s="26"/>
      <c r="B24" s="29" t="s">
        <v>220</v>
      </c>
      <c r="C24" s="30">
        <v>2015</v>
      </c>
      <c r="D24" s="31">
        <v>20</v>
      </c>
      <c r="E24" s="32">
        <v>2000000</v>
      </c>
      <c r="F24" s="45">
        <f t="shared" si="0"/>
        <v>100000</v>
      </c>
      <c r="G24" s="35" t="s">
        <v>0</v>
      </c>
      <c r="H24" s="26"/>
    </row>
    <row r="25" spans="1:8" s="150" customFormat="1" x14ac:dyDescent="0.25">
      <c r="A25" s="26"/>
      <c r="B25" s="29" t="s">
        <v>190</v>
      </c>
      <c r="C25" s="30">
        <v>2016</v>
      </c>
      <c r="D25" s="31">
        <v>75</v>
      </c>
      <c r="E25" s="32">
        <v>5150000</v>
      </c>
      <c r="F25" s="45">
        <f t="shared" si="0"/>
        <v>68666.666666666672</v>
      </c>
      <c r="G25" s="35" t="s">
        <v>0</v>
      </c>
      <c r="H25" s="26"/>
    </row>
    <row r="26" spans="1:8" s="150" customFormat="1" x14ac:dyDescent="0.25">
      <c r="A26" s="26"/>
      <c r="B26" s="29" t="s">
        <v>191</v>
      </c>
      <c r="C26" s="30">
        <v>2016</v>
      </c>
      <c r="D26" s="31">
        <v>75</v>
      </c>
      <c r="E26" s="32">
        <v>10650000</v>
      </c>
      <c r="F26" s="45">
        <f t="shared" si="0"/>
        <v>142000</v>
      </c>
      <c r="G26" s="35" t="s">
        <v>0</v>
      </c>
      <c r="H26" s="26"/>
    </row>
    <row r="27" spans="1:8" s="150" customFormat="1" x14ac:dyDescent="0.25">
      <c r="A27" s="26"/>
      <c r="B27" s="29" t="s">
        <v>214</v>
      </c>
      <c r="C27" s="30">
        <v>2016</v>
      </c>
      <c r="D27" s="31">
        <v>50</v>
      </c>
      <c r="E27" s="32">
        <v>200000</v>
      </c>
      <c r="F27" s="45">
        <f t="shared" si="0"/>
        <v>4000</v>
      </c>
      <c r="G27" s="35" t="s">
        <v>0</v>
      </c>
      <c r="H27" s="26"/>
    </row>
    <row r="28" spans="1:8" s="150" customFormat="1" x14ac:dyDescent="0.25">
      <c r="A28" s="26"/>
      <c r="B28" s="29" t="s">
        <v>198</v>
      </c>
      <c r="C28" s="30">
        <v>2016</v>
      </c>
      <c r="D28" s="31">
        <v>50</v>
      </c>
      <c r="E28" s="32">
        <v>1000000</v>
      </c>
      <c r="F28" s="45">
        <f t="shared" si="0"/>
        <v>20000</v>
      </c>
      <c r="G28" s="35" t="s">
        <v>0</v>
      </c>
      <c r="H28" s="26"/>
    </row>
    <row r="29" spans="1:8" s="150" customFormat="1" x14ac:dyDescent="0.25">
      <c r="A29" s="26"/>
      <c r="B29" s="29" t="s">
        <v>199</v>
      </c>
      <c r="C29" s="30">
        <v>2016</v>
      </c>
      <c r="D29" s="31">
        <v>20</v>
      </c>
      <c r="E29" s="32">
        <v>800000</v>
      </c>
      <c r="F29" s="45">
        <f t="shared" si="0"/>
        <v>40000</v>
      </c>
      <c r="G29" s="35" t="s">
        <v>0</v>
      </c>
      <c r="H29" s="26"/>
    </row>
    <row r="30" spans="1:8" s="150" customFormat="1" x14ac:dyDescent="0.25">
      <c r="A30" s="26"/>
      <c r="B30" s="29" t="s">
        <v>200</v>
      </c>
      <c r="C30" s="30">
        <v>2016</v>
      </c>
      <c r="D30" s="31">
        <v>10</v>
      </c>
      <c r="E30" s="32">
        <v>200000</v>
      </c>
      <c r="F30" s="45">
        <f t="shared" si="0"/>
        <v>20000</v>
      </c>
      <c r="G30" s="35" t="s">
        <v>0</v>
      </c>
      <c r="H30" s="26"/>
    </row>
    <row r="31" spans="1:8" s="150" customFormat="1" x14ac:dyDescent="0.25">
      <c r="A31" s="26"/>
      <c r="B31" s="29" t="s">
        <v>203</v>
      </c>
      <c r="C31" s="30">
        <v>2016</v>
      </c>
      <c r="D31" s="31">
        <v>20</v>
      </c>
      <c r="E31" s="32">
        <v>500000</v>
      </c>
      <c r="F31" s="45">
        <f t="shared" si="0"/>
        <v>25000</v>
      </c>
      <c r="G31" s="35" t="s">
        <v>0</v>
      </c>
      <c r="H31" s="26"/>
    </row>
    <row r="32" spans="1:8" s="150" customFormat="1" x14ac:dyDescent="0.25">
      <c r="A32" s="26"/>
      <c r="B32" s="29" t="s">
        <v>205</v>
      </c>
      <c r="C32" s="30">
        <v>2016</v>
      </c>
      <c r="D32" s="31">
        <v>20</v>
      </c>
      <c r="E32" s="32">
        <v>500000</v>
      </c>
      <c r="F32" s="45">
        <f t="shared" si="0"/>
        <v>25000</v>
      </c>
      <c r="G32" s="35" t="s">
        <v>0</v>
      </c>
      <c r="H32" s="26"/>
    </row>
    <row r="33" spans="1:8" s="150" customFormat="1" x14ac:dyDescent="0.25">
      <c r="A33" s="26"/>
      <c r="B33" s="29" t="s">
        <v>221</v>
      </c>
      <c r="C33" s="30">
        <v>2016</v>
      </c>
      <c r="D33" s="31">
        <v>60</v>
      </c>
      <c r="E33" s="32">
        <v>500000</v>
      </c>
      <c r="F33" s="45">
        <f t="shared" si="0"/>
        <v>8333.3333333333339</v>
      </c>
      <c r="G33" s="35" t="s">
        <v>0</v>
      </c>
      <c r="H33" s="26"/>
    </row>
    <row r="34" spans="1:8" s="150" customFormat="1" x14ac:dyDescent="0.25">
      <c r="A34" s="26"/>
      <c r="B34" s="29" t="s">
        <v>202</v>
      </c>
      <c r="C34" s="30">
        <v>2016</v>
      </c>
      <c r="D34" s="31">
        <v>20</v>
      </c>
      <c r="E34" s="32">
        <v>500000</v>
      </c>
      <c r="F34" s="45">
        <f t="shared" si="0"/>
        <v>25000</v>
      </c>
      <c r="G34" s="35" t="s">
        <v>0</v>
      </c>
      <c r="H34" s="26"/>
    </row>
    <row r="35" spans="1:8" s="150" customFormat="1" x14ac:dyDescent="0.25">
      <c r="A35" s="26"/>
      <c r="B35" s="109" t="s">
        <v>73</v>
      </c>
      <c r="C35" s="167"/>
      <c r="D35" s="168"/>
      <c r="E35" s="169"/>
      <c r="F35" s="46">
        <f>SUMIF(C8:C34,"2015",F8:F34)</f>
        <v>538333.33333333326</v>
      </c>
      <c r="G35" s="47" t="s">
        <v>0</v>
      </c>
      <c r="H35" s="26"/>
    </row>
    <row r="36" spans="1:8" s="150" customFormat="1" x14ac:dyDescent="0.25">
      <c r="A36" s="26"/>
      <c r="B36" s="107" t="s">
        <v>135</v>
      </c>
      <c r="C36" s="170"/>
      <c r="D36" s="171"/>
      <c r="E36" s="172"/>
      <c r="F36" s="46">
        <f>SUMIF(C8:C34,"2016",F8:F34)</f>
        <v>378000</v>
      </c>
      <c r="G36" s="47" t="s">
        <v>0</v>
      </c>
      <c r="H36" s="26"/>
    </row>
    <row r="37" spans="1:8" s="150" customFormat="1" x14ac:dyDescent="0.25">
      <c r="A37" s="26"/>
      <c r="B37" s="50" t="s">
        <v>36</v>
      </c>
      <c r="C37" s="173"/>
      <c r="D37" s="174"/>
      <c r="E37" s="174"/>
      <c r="F37" s="48">
        <f>F35+F36</f>
        <v>916333.33333333326</v>
      </c>
      <c r="G37" s="49" t="s">
        <v>0</v>
      </c>
      <c r="H37" s="26"/>
    </row>
    <row r="38" spans="1:8" s="150" customFormat="1" x14ac:dyDescent="0.25">
      <c r="A38" s="26"/>
      <c r="B38" s="26"/>
      <c r="C38" s="166"/>
      <c r="D38" s="26"/>
      <c r="E38" s="26"/>
      <c r="F38" s="26"/>
      <c r="G38" s="26"/>
      <c r="H38" s="26"/>
    </row>
    <row r="39" spans="1:8" s="150" customFormat="1" x14ac:dyDescent="0.25">
      <c r="A39" s="26"/>
      <c r="B39" s="26"/>
      <c r="C39" s="166"/>
      <c r="D39" s="26"/>
      <c r="E39" s="26"/>
      <c r="F39" s="26"/>
      <c r="G39" s="26"/>
      <c r="H39" s="26"/>
    </row>
    <row r="40" spans="1:8" s="150" customFormat="1" x14ac:dyDescent="0.25">
      <c r="A40" s="26"/>
      <c r="B40" s="26"/>
      <c r="C40" s="166"/>
      <c r="D40" s="26"/>
      <c r="E40" s="26"/>
      <c r="F40" s="175"/>
      <c r="G40" s="175"/>
      <c r="H40" s="26"/>
    </row>
    <row r="41" spans="1:8" s="150" customFormat="1" hidden="1" x14ac:dyDescent="0.25">
      <c r="C41" s="176"/>
    </row>
    <row r="42" spans="1:8" s="150" customFormat="1" hidden="1" x14ac:dyDescent="0.25">
      <c r="C42" s="176"/>
    </row>
    <row r="43" spans="1:8" s="150" customFormat="1" hidden="1" x14ac:dyDescent="0.25">
      <c r="C43" s="176"/>
    </row>
    <row r="44" spans="1:8" s="150" customFormat="1" hidden="1" x14ac:dyDescent="0.25">
      <c r="C44" s="176"/>
    </row>
    <row r="45" spans="1:8" s="150" customFormat="1" hidden="1" x14ac:dyDescent="0.25">
      <c r="C45" s="176"/>
    </row>
    <row r="46" spans="1:8" s="150" customFormat="1" hidden="1" x14ac:dyDescent="0.25">
      <c r="C46" s="176"/>
    </row>
    <row r="47" spans="1:8" s="150" customFormat="1" hidden="1" x14ac:dyDescent="0.25">
      <c r="C47" s="176"/>
    </row>
    <row r="48" spans="1:8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t="12" hidden="1" customHeight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NFS Spildevand AS</v>
      </c>
      <c r="B1" s="56"/>
      <c r="C1" s="56"/>
      <c r="D1" s="178"/>
      <c r="E1" s="56"/>
    </row>
    <row r="2" spans="1:5" x14ac:dyDescent="0.25">
      <c r="A2" s="222" t="str">
        <f>'1. Forside'!A2</f>
        <v>S071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124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145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222</v>
      </c>
      <c r="C8" s="51">
        <v>105000</v>
      </c>
      <c r="D8" s="182" t="s">
        <v>0</v>
      </c>
      <c r="E8" s="56"/>
    </row>
    <row r="9" spans="1:5" x14ac:dyDescent="0.25">
      <c r="A9" s="56"/>
      <c r="B9" s="207" t="s">
        <v>223</v>
      </c>
      <c r="C9" s="51">
        <v>3000000</v>
      </c>
      <c r="D9" s="182" t="s">
        <v>0</v>
      </c>
      <c r="E9" s="56"/>
    </row>
    <row r="10" spans="1:5" x14ac:dyDescent="0.25">
      <c r="A10" s="56"/>
      <c r="B10" s="207" t="s">
        <v>224</v>
      </c>
      <c r="C10" s="51">
        <v>1500000</v>
      </c>
      <c r="D10" s="182" t="s">
        <v>0</v>
      </c>
      <c r="E10" s="56"/>
    </row>
    <row r="11" spans="1:5" x14ac:dyDescent="0.25">
      <c r="A11" s="56"/>
      <c r="B11" s="207" t="s">
        <v>225</v>
      </c>
      <c r="C11" s="51">
        <v>396000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5034000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6" t="s">
        <v>146</v>
      </c>
      <c r="C15" s="267"/>
      <c r="D15" s="268"/>
      <c r="E15" s="56"/>
    </row>
    <row r="16" spans="1:5" x14ac:dyDescent="0.25">
      <c r="A16" s="56"/>
      <c r="B16" s="53" t="s">
        <v>71</v>
      </c>
      <c r="C16" s="51">
        <v>103500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23000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126500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69" t="s">
        <v>147</v>
      </c>
      <c r="C21" s="270"/>
      <c r="D21" s="271"/>
      <c r="E21" s="56"/>
    </row>
    <row r="22" spans="1:5" x14ac:dyDescent="0.25">
      <c r="A22" s="56"/>
      <c r="B22" s="108" t="s">
        <v>148</v>
      </c>
      <c r="C22" s="19">
        <v>4062441</v>
      </c>
      <c r="D22" s="58" t="s">
        <v>0</v>
      </c>
      <c r="E22" s="56"/>
    </row>
    <row r="23" spans="1:5" x14ac:dyDescent="0.25">
      <c r="A23" s="56"/>
      <c r="B23" s="108" t="s">
        <v>149</v>
      </c>
      <c r="C23" s="40">
        <v>4622000</v>
      </c>
      <c r="D23" s="58" t="s">
        <v>0</v>
      </c>
      <c r="E23" s="56"/>
    </row>
    <row r="24" spans="1:5" x14ac:dyDescent="0.25">
      <c r="A24" s="56"/>
      <c r="B24" s="28" t="s">
        <v>150</v>
      </c>
      <c r="C24" s="55">
        <f>C22-C23</f>
        <v>-559559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Martin Bruun</cp:lastModifiedBy>
  <cp:lastPrinted>2015-08-18T13:01:57Z</cp:lastPrinted>
  <dcterms:created xsi:type="dcterms:W3CDTF">2014-01-17T08:54:17Z</dcterms:created>
  <dcterms:modified xsi:type="dcterms:W3CDTF">2015-09-23T11:40:53Z</dcterms:modified>
</cp:coreProperties>
</file>