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80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9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C24" i="8" l="1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4" i="16"/>
  <c r="C8" i="8" s="1"/>
  <c r="C13" i="15"/>
  <c r="C15" i="15" s="1"/>
  <c r="C11" i="8" s="1"/>
  <c r="E29" i="19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C9" i="12" l="1"/>
  <c r="C11" i="12" s="1"/>
  <c r="C32" i="8" s="1"/>
  <c r="E32" i="8" s="1"/>
  <c r="C9" i="13" l="1"/>
  <c r="C26" i="8" s="1"/>
  <c r="F8" i="2" l="1"/>
  <c r="F8" i="7"/>
  <c r="F10" i="7" s="1"/>
  <c r="F34" i="2" l="1"/>
  <c r="C9" i="10" s="1"/>
  <c r="C15" i="11" l="1"/>
  <c r="C29" i="8" s="1"/>
  <c r="C15" i="13"/>
  <c r="C27" i="8" s="1"/>
  <c r="C15" i="4"/>
  <c r="C25" i="8" s="1"/>
  <c r="C23" i="3"/>
  <c r="C23" i="8" s="1"/>
  <c r="F12" i="7"/>
  <c r="C18" i="8" s="1"/>
  <c r="C17" i="3"/>
  <c r="C22" i="8" s="1"/>
  <c r="C11" i="3"/>
  <c r="C21" i="8" s="1"/>
  <c r="C10" i="10"/>
  <c r="C17" i="8" s="1"/>
  <c r="F36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<sst xmlns="http://schemas.openxmlformats.org/spreadsheetml/2006/main" count="465" uniqueCount="224">
  <si>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</si>
  <si>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</si>
  <si>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</si>
  <si>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</si>
  <si>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</si>
  <si>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</si>
  <si>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</si>
  <si>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</si>
  <si>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</si>
  <si>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</si>
  <si>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</si>
  <si>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</si>
  <si>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</si>
  <si>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</si>
  <si>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</si>
  <si>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</si>
  <si>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</si>
  <si>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</si>
  <si>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</si>
  <si>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</si>
  <si>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</si>
  <si>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</si>
  <si>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</si>
  <si>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</si>
  <si>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</si>
  <si>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</si>
  <si>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</si>
  <si>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</si>
  <si>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</si>
  <si>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</si>
  <si>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</si>
  <si>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</si>
  <si>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</si>
  <si>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</si>
  <si>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</si>
  <si>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</si>
  <si>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</si>
  <si>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</si>
  <si>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</si>
  <si>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</si>
  <si>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</si>
  <si>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</si>
  <si>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</si>
  <si>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</si>
  <si>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</si>
  <si>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</si>
  <si>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</si>
  <si>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</si>
  <si>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</si>
  <si>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</si>
  <si>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</si>
  <si>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</si>
  <si>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</si>
  <si>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</si>
  <si>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</si>
  <si>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</si>
  <si>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</si>
  <si>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</si>
  <si>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</si>
  <si>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</si>
  <si>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</si>
  <si>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</si>
  <si>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</si>
  <si>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</si>
  <si>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</si>
  <si>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</si>
  <si>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</si>
  <si>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</si>
  <si>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</si>
  <si>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</si>
  <si>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</si>
  <si>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</si>
  <si>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</si>
  <si>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</si>
  <si>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</si>
  <si>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</si>
  <si>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</si>
  <si>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</si>
  <si>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</si>
  <si>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</si>
  <si>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</si>
  <si>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</si>
  <si>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</si>
  <si>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</si>
  <si>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</si>
  <si>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</si>
  <si>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</si>
  <si>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</si>
  <si>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</si>
  <si>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</si>
  <si>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</si>
  <si>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</si>
  <si>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</si>
  <si>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</si>
  <si>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</si>
  <si>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</si>
  <si>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</si>
  <si>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</si>
  <si>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</si>
  <si>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</si>
  <si>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</si>
  <si>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</si>
  <si>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</si>
  <si>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</si>
  <si>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</si>
  <si>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</si>
  <si>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</si>
  <si>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</si>
  <si>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</si>
  <si>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</si>
  <si>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</si>
  <si>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</si>
  <si>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</si>
  <si>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</si>
  <si>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</si>
  <si>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</si>
  <si>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</si>
  <si>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</si>
  <si>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</si>
  <si>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</si>
  <si>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</si>
  <si>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</si>
  <si>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</si>
  <si>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</si>
  <si>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</si>
  <si>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</si>
  <si>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</si>
  <si>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</si>
  <si>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</si>
  <si>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</si>
  <si>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</si>
  <si>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</si>
  <si>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</si>
  <si>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</si>
  <si>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</si>
  <si>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</si>
  <si>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</si>
  <si>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</si>
  <si>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</si>
  <si>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</si>
  <si>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</si>
  <si>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</si>
  <si>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</si>
  <si>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</si>
  <si>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</si>
  <si>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</si>
  <si>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</si>
  <si>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</si>
  <si>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</si>
  <si>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</si>
  <si>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</si>
  <si>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</si>
  <si>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</si>
  <si>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</si>
  <si>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</si>
  <si>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</si>
  <si>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</si>
  <si>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</si>
  <si>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</si>
  <si>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</si>
  <si>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</si>
  <si>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</si>
  <si>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</si>
  <si>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</si>
  <si>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</si>
  <si>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</si>
  <si>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</si>
  <si>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</si>
  <si>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</si>
  <si>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</si>
  <si>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</si>
  <si>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</si>
  <si>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</si>
  <si>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</si>
  <si>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</si>
  <si>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</si>
  <si>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</si>
  <si>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</si>
  <si>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</si>
  <si>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</si>
  <si>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</si>
  <si>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</si>
  <si>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</si>
  <si>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</si>
  <si>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</si>
  <si>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</si>
  <si>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</si>
  <si>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</si>
  <si>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Pumpestationer i brønde (&lt; 6,25 m2), SRO</t>
  </si>
  <si>
    <t>Pumpestationer i brønde (&lt; 6,25 m2), Mek/EL</t>
  </si>
  <si>
    <t>Indløb med riste, Mek/EL</t>
  </si>
  <si>
    <t>Indløb med riste, SRO</t>
  </si>
  <si>
    <t>Arbejdsplads</t>
  </si>
  <si>
    <t>Beluftningstanke, SRO</t>
  </si>
  <si>
    <t>Beluftningstanke, Mek/EL</t>
  </si>
  <si>
    <t>Slutdisponering, slam - lavteknologisk (slammineralisering), Konstruktioner</t>
  </si>
  <si>
    <t>Beluftningstanke, Konstruktioner</t>
  </si>
  <si>
    <t>Slutafvanding, slam - højteknologisk (centrifuger), Mek/El</t>
  </si>
  <si>
    <t>Slutafvanding, slam - højteknologisk (centrifuger), SRO</t>
  </si>
  <si>
    <t>Indløb med riste, Konstruktioner</t>
  </si>
  <si>
    <t xml:space="preserve">Ledningsnet ≤ Ø 200 mm </t>
  </si>
  <si>
    <t xml:space="preserve">Ø 200 mm &lt; Ledningsnet ≤ Ø 500 mm </t>
  </si>
  <si>
    <t>Stik</t>
  </si>
  <si>
    <t>Brønde</t>
  </si>
  <si>
    <t>Tryksatte minipumpestationer (husstandssystemer)</t>
  </si>
  <si>
    <t>Strømpeforing ≤ Ø 200 mm</t>
  </si>
  <si>
    <t>Nedsivningsanlæg</t>
  </si>
  <si>
    <t>Oversvømmelseskort</t>
  </si>
  <si>
    <t>2014</t>
  </si>
  <si>
    <t>20</t>
  </si>
  <si>
    <t>10</t>
  </si>
  <si>
    <t>5</t>
  </si>
  <si>
    <t>60</t>
  </si>
  <si>
    <t>75</t>
  </si>
  <si>
    <t>30</t>
  </si>
  <si>
    <t>50</t>
  </si>
  <si>
    <t>Ejendomsskatter</t>
  </si>
  <si>
    <t>Spildevandsafgift</t>
  </si>
  <si>
    <t>Køb af ydelser og produkter, der er omfattet af prisloftreguleringen, hos et andet selskab</t>
  </si>
  <si>
    <t>Demonstrationsmodel for LAR</t>
  </si>
  <si>
    <t>Beredskabsplan</t>
  </si>
  <si>
    <t>Odder Spildevand AS</t>
  </si>
  <si>
    <t>S073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</si>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</sst>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Odder Spildevand AS</v>
      </c>
      <c r="B1" s="56"/>
      <c r="C1" s="56"/>
      <c r="D1" s="56"/>
      <c r="E1" s="56"/>
    </row>
    <row r="2" spans="1:5" x14ac:dyDescent="0.25">
      <c r="A2" s="222" t="str">
        <f>'1. Forside'!A2</f>
        <v>S073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219</v>
      </c>
      <c r="C7" s="51">
        <v>50000</v>
      </c>
      <c r="D7" s="191" t="s">
        <v>0</v>
      </c>
      <c r="E7" s="56"/>
    </row>
    <row r="8" spans="1:5" x14ac:dyDescent="0.25">
      <c r="A8" s="56"/>
      <c r="B8" s="213" t="s">
        <v>220</v>
      </c>
      <c r="C8" s="51">
        <v>600000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650000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151</v>
      </c>
      <c r="C12" s="193"/>
      <c r="D12" s="190"/>
      <c r="E12" s="56"/>
    </row>
    <row r="13" spans="1:5" ht="16.7" customHeight="1" x14ac:dyDescent="0.25">
      <c r="A13" s="56"/>
      <c r="B13" s="108" t="s">
        <v>152</v>
      </c>
      <c r="C13" s="19">
        <v>0</v>
      </c>
      <c r="D13" s="153" t="s">
        <v>0</v>
      </c>
      <c r="E13" s="56"/>
    </row>
    <row r="14" spans="1:5" ht="16.7" customHeight="1" x14ac:dyDescent="0.25">
      <c r="A14" s="56"/>
      <c r="B14" s="108" t="s">
        <v>153</v>
      </c>
      <c r="C14" s="40">
        <v>0</v>
      </c>
      <c r="D14" s="153" t="s">
        <v>0</v>
      </c>
      <c r="E14" s="56"/>
    </row>
    <row r="15" spans="1:5" x14ac:dyDescent="0.25">
      <c r="A15" s="56"/>
      <c r="B15" s="28" t="s">
        <v>154</v>
      </c>
      <c r="C15" s="55">
        <f>C13-C14</f>
        <v>0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Odder Spildevand AS</v>
      </c>
      <c r="B1" s="26"/>
      <c r="C1" s="26"/>
      <c r="D1" s="26"/>
      <c r="E1" s="26"/>
    </row>
    <row r="2" spans="1:5" x14ac:dyDescent="0.25">
      <c r="A2" s="223" t="str">
        <f>'1. Forside'!A2</f>
        <v>S073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Odder Spildevand AS</v>
      </c>
      <c r="B1" s="26"/>
      <c r="C1" s="26"/>
      <c r="D1" s="26"/>
      <c r="E1" s="26"/>
    </row>
    <row r="2" spans="1:5" x14ac:dyDescent="0.25">
      <c r="A2" s="223" t="str">
        <f>'1. Forside'!A2</f>
        <v>S073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300000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300000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-268086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-275000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6914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Odder Spildevand AS</v>
      </c>
      <c r="B1" s="26"/>
      <c r="C1" s="26"/>
      <c r="D1" s="26"/>
      <c r="E1" s="26"/>
    </row>
    <row r="2" spans="1:5" x14ac:dyDescent="0.25">
      <c r="A2" s="223" t="str">
        <f>'1. Forside'!A2</f>
        <v>S073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-13449368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-6660218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-6789150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-1357830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Odder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28970459.464502573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16315134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869991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123938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266667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17575730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152320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152320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-1470000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-14936535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-16406535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1321515</v>
      </c>
      <c r="D27" s="79" t="s">
        <v>0</v>
      </c>
      <c r="E27" s="10">
        <f>IF(C27&lt;0,0,-C27)</f>
        <v>-1321515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2205577</v>
      </c>
      <c r="D29" s="79" t="s">
        <v>0</v>
      </c>
      <c r="E29" s="10">
        <f>-C29</f>
        <v>-2205577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25506613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25506613</v>
      </c>
      <c r="D36" s="79" t="s">
        <v>0</v>
      </c>
      <c r="E36" s="10">
        <f>-C36</f>
        <v>-25506613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-63245.535497426987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Odder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S073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1595260</v>
      </c>
      <c r="D7" s="224" t="s">
        <v>0</v>
      </c>
      <c r="E7" s="225">
        <v>1485182</v>
      </c>
      <c r="F7" s="224" t="s">
        <v>0</v>
      </c>
      <c r="G7" s="225">
        <v>2205577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1574453</v>
      </c>
      <c r="D8" s="224" t="s">
        <v>0</v>
      </c>
      <c r="E8" s="226">
        <v>204686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2205577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20807</v>
      </c>
      <c r="D11" s="228" t="s">
        <v>0</v>
      </c>
      <c r="E11" s="55">
        <f>C11+E7-E8-E9</f>
        <v>1301303</v>
      </c>
      <c r="F11" s="228" t="s">
        <v>0</v>
      </c>
      <c r="G11" s="55">
        <f>E11+G7-G8-G9</f>
        <v>1301303</v>
      </c>
      <c r="H11" s="228" t="s">
        <v>0</v>
      </c>
      <c r="I11" s="55">
        <f>G11+I7-I8-I9</f>
        <v>1301303</v>
      </c>
      <c r="J11" s="228" t="s">
        <v>0</v>
      </c>
      <c r="K11" s="55">
        <f>K7-K8-K9+K10+I11</f>
        <v>1301303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Odder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11790400.702430364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-44803.522669235383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-330426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11415171.179761129</v>
      </c>
      <c r="D13" s="79" t="s">
        <v>0</v>
      </c>
      <c r="E13" s="6">
        <f>C13</f>
        <v>11415171.179761129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16022012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223</v>
      </c>
      <c r="C16" s="14">
        <f>'6. Gennemførte investeringer'!F36</f>
        <v>1524558.2615789475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389471.06000000006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investeringer'!F12</f>
        <v>266666.66666666669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18202707.988245614</v>
      </c>
      <c r="D19" s="79" t="s">
        <v>0</v>
      </c>
      <c r="E19" s="8">
        <f>C19</f>
        <v>18202707.988245614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652500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64760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56097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servicemål'!C9</f>
        <v>650000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servicemål'!C15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6914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1430271</v>
      </c>
      <c r="D30" s="79" t="s">
        <v>0</v>
      </c>
      <c r="E30" s="6">
        <f>C30</f>
        <v>1430271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-1357830</v>
      </c>
      <c r="D32" s="79" t="s">
        <v>0</v>
      </c>
      <c r="E32" s="10">
        <f>C32</f>
        <v>-1357830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-63245.535497426987</v>
      </c>
      <c r="D34" s="79" t="s">
        <v>0</v>
      </c>
      <c r="E34" s="12">
        <f>C34</f>
        <v>-63245.535497426987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29627074.632509314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879701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33.678573324924393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Odder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S073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11790400.702430364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11790400.702430364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11790400.702430364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-44803.522669235383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Odder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8847516.6871037446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11745597.179761129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11790400.702430364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1321703.9187424439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330426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Odder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751764034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16022012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16022012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3"/>
  <sheetViews>
    <sheetView view="pageLayout" topLeftCell="A7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Odder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S073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206</v>
      </c>
      <c r="C8" s="30" t="s">
        <v>208</v>
      </c>
      <c r="D8" s="31" t="s">
        <v>209</v>
      </c>
      <c r="E8" s="32">
        <v>66983</v>
      </c>
      <c r="F8" s="34">
        <f t="shared" ref="F8" si="0">E8/D8</f>
        <v>3349.15</v>
      </c>
      <c r="G8" s="35" t="s">
        <v>0</v>
      </c>
      <c r="H8" s="26"/>
    </row>
    <row r="9" spans="1:8" s="150" customFormat="1" x14ac:dyDescent="0.25">
      <c r="A9" s="26"/>
      <c r="B9" s="29" t="s">
        <v>188</v>
      </c>
      <c r="C9" s="30" t="s">
        <v>208</v>
      </c>
      <c r="D9" s="31" t="s">
        <v>210</v>
      </c>
      <c r="E9" s="32">
        <v>126731</v>
      </c>
      <c r="F9" s="34">
        <f t="shared" ref="F9:F33" si="1">E9/D9</f>
        <v>12673.1</v>
      </c>
      <c r="G9" s="35" t="s">
        <v>0</v>
      </c>
      <c r="H9" s="26"/>
    </row>
    <row r="10" spans="1:8" s="150" customFormat="1" x14ac:dyDescent="0.25">
      <c r="A10" s="26"/>
      <c r="B10" s="29" t="s">
        <v>207</v>
      </c>
      <c r="C10" s="30" t="s">
        <v>208</v>
      </c>
      <c r="D10" s="31">
        <v>4</v>
      </c>
      <c r="E10" s="32">
        <v>63364</v>
      </c>
      <c r="F10" s="34">
        <f t="shared" si="1"/>
        <v>15841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 t="s">
        <v>208</v>
      </c>
      <c r="D11" s="31" t="s">
        <v>209</v>
      </c>
      <c r="E11" s="32">
        <v>142795</v>
      </c>
      <c r="F11" s="34">
        <f t="shared" si="1"/>
        <v>7139.75</v>
      </c>
      <c r="G11" s="35" t="s">
        <v>0</v>
      </c>
      <c r="H11" s="26"/>
    </row>
    <row r="12" spans="1:8" s="150" customFormat="1" x14ac:dyDescent="0.25">
      <c r="A12" s="26"/>
      <c r="B12" s="29" t="s">
        <v>190</v>
      </c>
      <c r="C12" s="30" t="s">
        <v>208</v>
      </c>
      <c r="D12" s="31" t="s">
        <v>209</v>
      </c>
      <c r="E12" s="32">
        <v>156851</v>
      </c>
      <c r="F12" s="34">
        <f t="shared" si="1"/>
        <v>7842.55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 t="s">
        <v>208</v>
      </c>
      <c r="D13" s="31" t="s">
        <v>210</v>
      </c>
      <c r="E13" s="32">
        <v>28968</v>
      </c>
      <c r="F13" s="34">
        <f t="shared" si="1"/>
        <v>2896.8</v>
      </c>
      <c r="G13" s="35" t="s">
        <v>0</v>
      </c>
      <c r="H13" s="26"/>
    </row>
    <row r="14" spans="1:8" s="150" customFormat="1" x14ac:dyDescent="0.25">
      <c r="A14" s="26"/>
      <c r="B14" s="29" t="s">
        <v>189</v>
      </c>
      <c r="C14" s="30" t="s">
        <v>208</v>
      </c>
      <c r="D14" s="31" t="s">
        <v>209</v>
      </c>
      <c r="E14" s="32">
        <v>77572</v>
      </c>
      <c r="F14" s="34">
        <f t="shared" si="1"/>
        <v>3878.6</v>
      </c>
      <c r="G14" s="35" t="s">
        <v>0</v>
      </c>
      <c r="H14" s="26"/>
    </row>
    <row r="15" spans="1:8" s="150" customFormat="1" x14ac:dyDescent="0.25">
      <c r="A15" s="26"/>
      <c r="B15" s="29" t="s">
        <v>192</v>
      </c>
      <c r="C15" s="30" t="s">
        <v>208</v>
      </c>
      <c r="D15" s="31" t="s">
        <v>211</v>
      </c>
      <c r="E15" s="32">
        <v>72192</v>
      </c>
      <c r="F15" s="34">
        <f t="shared" si="1"/>
        <v>14438.4</v>
      </c>
      <c r="G15" s="35" t="s">
        <v>0</v>
      </c>
      <c r="H15" s="26"/>
    </row>
    <row r="16" spans="1:8" s="150" customFormat="1" x14ac:dyDescent="0.25">
      <c r="A16" s="26"/>
      <c r="B16" s="29" t="s">
        <v>193</v>
      </c>
      <c r="C16" s="30" t="s">
        <v>208</v>
      </c>
      <c r="D16" s="31" t="s">
        <v>210</v>
      </c>
      <c r="E16" s="32">
        <v>7020</v>
      </c>
      <c r="F16" s="34">
        <f t="shared" si="1"/>
        <v>702</v>
      </c>
      <c r="G16" s="35" t="s">
        <v>0</v>
      </c>
      <c r="H16" s="26"/>
    </row>
    <row r="17" spans="1:8" s="150" customFormat="1" x14ac:dyDescent="0.25">
      <c r="A17" s="26"/>
      <c r="B17" s="29" t="s">
        <v>194</v>
      </c>
      <c r="C17" s="30" t="s">
        <v>208</v>
      </c>
      <c r="D17" s="31" t="s">
        <v>209</v>
      </c>
      <c r="E17" s="32">
        <v>192473</v>
      </c>
      <c r="F17" s="34">
        <f t="shared" si="1"/>
        <v>9623.65</v>
      </c>
      <c r="G17" s="35" t="s">
        <v>0</v>
      </c>
      <c r="H17" s="26"/>
    </row>
    <row r="18" spans="1:8" s="150" customFormat="1" ht="26.25" x14ac:dyDescent="0.25">
      <c r="A18" s="26"/>
      <c r="B18" s="29" t="s">
        <v>195</v>
      </c>
      <c r="C18" s="30" t="s">
        <v>208</v>
      </c>
      <c r="D18" s="31" t="s">
        <v>212</v>
      </c>
      <c r="E18" s="32">
        <v>1657227</v>
      </c>
      <c r="F18" s="34">
        <f t="shared" si="1"/>
        <v>27620.45</v>
      </c>
      <c r="G18" s="35" t="s">
        <v>0</v>
      </c>
      <c r="H18" s="26"/>
    </row>
    <row r="19" spans="1:8" s="150" customFormat="1" x14ac:dyDescent="0.25">
      <c r="A19" s="26"/>
      <c r="B19" s="29" t="s">
        <v>193</v>
      </c>
      <c r="C19" s="30" t="s">
        <v>208</v>
      </c>
      <c r="D19" s="31" t="s">
        <v>210</v>
      </c>
      <c r="E19" s="32">
        <v>85956</v>
      </c>
      <c r="F19" s="34">
        <f t="shared" si="1"/>
        <v>8595.6</v>
      </c>
      <c r="G19" s="35" t="s">
        <v>0</v>
      </c>
      <c r="H19" s="26"/>
    </row>
    <row r="20" spans="1:8" s="150" customFormat="1" x14ac:dyDescent="0.25">
      <c r="A20" s="26"/>
      <c r="B20" s="29" t="s">
        <v>194</v>
      </c>
      <c r="C20" s="30" t="s">
        <v>208</v>
      </c>
      <c r="D20" s="31" t="s">
        <v>209</v>
      </c>
      <c r="E20" s="32">
        <v>1283915</v>
      </c>
      <c r="F20" s="34">
        <f t="shared" si="1"/>
        <v>64195.75</v>
      </c>
      <c r="G20" s="35" t="s">
        <v>0</v>
      </c>
      <c r="H20" s="26"/>
    </row>
    <row r="21" spans="1:8" s="150" customFormat="1" x14ac:dyDescent="0.25">
      <c r="A21" s="26"/>
      <c r="B21" s="29" t="s">
        <v>196</v>
      </c>
      <c r="C21" s="30" t="s">
        <v>208</v>
      </c>
      <c r="D21" s="31" t="s">
        <v>212</v>
      </c>
      <c r="E21" s="32">
        <v>55845</v>
      </c>
      <c r="F21" s="34">
        <f t="shared" si="1"/>
        <v>930.75</v>
      </c>
      <c r="G21" s="35" t="s">
        <v>0</v>
      </c>
      <c r="H21" s="26"/>
    </row>
    <row r="22" spans="1:8" s="150" customFormat="1" x14ac:dyDescent="0.25">
      <c r="A22" s="26"/>
      <c r="B22" s="29" t="s">
        <v>197</v>
      </c>
      <c r="C22" s="30" t="s">
        <v>208</v>
      </c>
      <c r="D22" s="31" t="s">
        <v>209</v>
      </c>
      <c r="E22" s="32">
        <v>576903</v>
      </c>
      <c r="F22" s="34">
        <f t="shared" si="1"/>
        <v>28845.15</v>
      </c>
      <c r="G22" s="35" t="s">
        <v>0</v>
      </c>
      <c r="H22" s="26"/>
    </row>
    <row r="23" spans="1:8" s="150" customFormat="1" x14ac:dyDescent="0.25">
      <c r="A23" s="26"/>
      <c r="B23" s="29" t="s">
        <v>198</v>
      </c>
      <c r="C23" s="30" t="s">
        <v>208</v>
      </c>
      <c r="D23" s="31" t="s">
        <v>210</v>
      </c>
      <c r="E23" s="32">
        <v>25428</v>
      </c>
      <c r="F23" s="34">
        <f t="shared" si="1"/>
        <v>2542.8000000000002</v>
      </c>
      <c r="G23" s="35" t="s">
        <v>0</v>
      </c>
      <c r="H23" s="26"/>
    </row>
    <row r="24" spans="1:8" s="150" customFormat="1" x14ac:dyDescent="0.25">
      <c r="A24" s="26"/>
      <c r="B24" s="29" t="s">
        <v>199</v>
      </c>
      <c r="C24" s="30" t="s">
        <v>208</v>
      </c>
      <c r="D24" s="31" t="s">
        <v>212</v>
      </c>
      <c r="E24" s="32">
        <v>157368</v>
      </c>
      <c r="F24" s="34">
        <f t="shared" si="1"/>
        <v>2622.8</v>
      </c>
      <c r="G24" s="35" t="s">
        <v>0</v>
      </c>
      <c r="H24" s="26"/>
    </row>
    <row r="25" spans="1:8" s="150" customFormat="1" x14ac:dyDescent="0.25">
      <c r="A25" s="26"/>
      <c r="B25" s="29" t="s">
        <v>190</v>
      </c>
      <c r="C25" s="30" t="s">
        <v>208</v>
      </c>
      <c r="D25" s="31" t="s">
        <v>209</v>
      </c>
      <c r="E25" s="32">
        <v>496889</v>
      </c>
      <c r="F25" s="34">
        <f t="shared" si="1"/>
        <v>24844.45</v>
      </c>
      <c r="G25" s="35" t="s">
        <v>0</v>
      </c>
      <c r="H25" s="26"/>
    </row>
    <row r="26" spans="1:8" s="150" customFormat="1" x14ac:dyDescent="0.25">
      <c r="A26" s="26"/>
      <c r="B26" s="29" t="s">
        <v>191</v>
      </c>
      <c r="C26" s="30" t="s">
        <v>208</v>
      </c>
      <c r="D26" s="31" t="s">
        <v>210</v>
      </c>
      <c r="E26" s="32">
        <v>28213</v>
      </c>
      <c r="F26" s="34">
        <f t="shared" si="1"/>
        <v>2821.3</v>
      </c>
      <c r="G26" s="35" t="s">
        <v>0</v>
      </c>
      <c r="H26" s="26"/>
    </row>
    <row r="27" spans="1:8" s="150" customFormat="1" x14ac:dyDescent="0.25">
      <c r="A27" s="26"/>
      <c r="B27" s="29" t="s">
        <v>192</v>
      </c>
      <c r="C27" s="30" t="s">
        <v>208</v>
      </c>
      <c r="D27" s="31" t="s">
        <v>211</v>
      </c>
      <c r="E27" s="32">
        <v>115413</v>
      </c>
      <c r="F27" s="34">
        <f t="shared" si="1"/>
        <v>23082.6</v>
      </c>
      <c r="G27" s="35" t="s">
        <v>0</v>
      </c>
      <c r="H27" s="26"/>
    </row>
    <row r="28" spans="1:8" s="150" customFormat="1" x14ac:dyDescent="0.25">
      <c r="A28" s="26"/>
      <c r="B28" s="29" t="s">
        <v>200</v>
      </c>
      <c r="C28" s="30" t="s">
        <v>208</v>
      </c>
      <c r="D28" s="31" t="s">
        <v>213</v>
      </c>
      <c r="E28" s="32">
        <v>1092247</v>
      </c>
      <c r="F28" s="34">
        <f t="shared" si="1"/>
        <v>14563.293333333333</v>
      </c>
      <c r="G28" s="35" t="s">
        <v>0</v>
      </c>
      <c r="H28" s="26"/>
    </row>
    <row r="29" spans="1:8" s="150" customFormat="1" x14ac:dyDescent="0.25">
      <c r="A29" s="26"/>
      <c r="B29" s="29" t="s">
        <v>201</v>
      </c>
      <c r="C29" s="30" t="s">
        <v>208</v>
      </c>
      <c r="D29" s="31" t="s">
        <v>213</v>
      </c>
      <c r="E29" s="32">
        <v>1232104</v>
      </c>
      <c r="F29" s="34">
        <f t="shared" si="1"/>
        <v>16428.053333333333</v>
      </c>
      <c r="G29" s="35" t="s">
        <v>0</v>
      </c>
      <c r="H29" s="26"/>
    </row>
    <row r="30" spans="1:8" s="150" customFormat="1" x14ac:dyDescent="0.25">
      <c r="A30" s="26"/>
      <c r="B30" s="29" t="s">
        <v>202</v>
      </c>
      <c r="C30" s="30" t="s">
        <v>208</v>
      </c>
      <c r="D30" s="31" t="s">
        <v>213</v>
      </c>
      <c r="E30" s="32">
        <v>1113961</v>
      </c>
      <c r="F30" s="34">
        <f t="shared" si="1"/>
        <v>14852.813333333334</v>
      </c>
      <c r="G30" s="35" t="s">
        <v>0</v>
      </c>
      <c r="H30" s="26"/>
    </row>
    <row r="31" spans="1:8" s="150" customFormat="1" x14ac:dyDescent="0.25">
      <c r="A31" s="26"/>
      <c r="B31" s="29" t="s">
        <v>203</v>
      </c>
      <c r="C31" s="30" t="s">
        <v>208</v>
      </c>
      <c r="D31" s="31" t="s">
        <v>213</v>
      </c>
      <c r="E31" s="32">
        <v>711951</v>
      </c>
      <c r="F31" s="34">
        <f t="shared" si="1"/>
        <v>9492.68</v>
      </c>
      <c r="G31" s="35" t="s">
        <v>0</v>
      </c>
      <c r="H31" s="26"/>
    </row>
    <row r="32" spans="1:8" s="150" customFormat="1" x14ac:dyDescent="0.25">
      <c r="A32" s="26"/>
      <c r="B32" s="29" t="s">
        <v>204</v>
      </c>
      <c r="C32" s="30" t="s">
        <v>208</v>
      </c>
      <c r="D32" s="31" t="s">
        <v>214</v>
      </c>
      <c r="E32" s="32">
        <v>52176</v>
      </c>
      <c r="F32" s="34">
        <f t="shared" si="1"/>
        <v>1739.2</v>
      </c>
      <c r="G32" s="35" t="s">
        <v>0</v>
      </c>
      <c r="H32" s="26"/>
    </row>
    <row r="33" spans="1:8" s="150" customFormat="1" x14ac:dyDescent="0.25">
      <c r="A33" s="26"/>
      <c r="B33" s="29" t="s">
        <v>205</v>
      </c>
      <c r="C33" s="30" t="s">
        <v>208</v>
      </c>
      <c r="D33" s="31" t="s">
        <v>215</v>
      </c>
      <c r="E33" s="32">
        <v>325292</v>
      </c>
      <c r="F33" s="34">
        <f t="shared" si="1"/>
        <v>6505.84</v>
      </c>
      <c r="G33" s="35" t="s">
        <v>0</v>
      </c>
      <c r="H33" s="26"/>
    </row>
    <row r="34" spans="1:8" s="150" customFormat="1" x14ac:dyDescent="0.25">
      <c r="A34" s="26"/>
      <c r="B34" s="23" t="s">
        <v>72</v>
      </c>
      <c r="C34" s="160"/>
      <c r="D34" s="160"/>
      <c r="E34" s="160"/>
      <c r="F34" s="36">
        <f>SUM(F8:F33)</f>
        <v>328068.53000000003</v>
      </c>
      <c r="G34" s="37" t="s">
        <v>0</v>
      </c>
      <c r="H34" s="26"/>
    </row>
    <row r="35" spans="1:8" s="150" customFormat="1" x14ac:dyDescent="0.25">
      <c r="A35" s="26"/>
      <c r="B35" s="107" t="s">
        <v>136</v>
      </c>
      <c r="C35" s="161"/>
      <c r="D35" s="161"/>
      <c r="E35" s="161"/>
      <c r="F35" s="66">
        <v>1196489.7315789475</v>
      </c>
      <c r="G35" s="37" t="s">
        <v>0</v>
      </c>
      <c r="H35" s="26"/>
    </row>
    <row r="36" spans="1:8" s="150" customFormat="1" x14ac:dyDescent="0.25">
      <c r="A36" s="26"/>
      <c r="B36" s="39" t="s">
        <v>69</v>
      </c>
      <c r="C36" s="162"/>
      <c r="D36" s="162"/>
      <c r="E36" s="163"/>
      <c r="F36" s="38">
        <f>F34+F35</f>
        <v>1524558.2615789475</v>
      </c>
      <c r="G36" s="38" t="s">
        <v>0</v>
      </c>
      <c r="H36" s="26"/>
    </row>
    <row r="37" spans="1:8" s="150" customFormat="1" x14ac:dyDescent="0.25">
      <c r="A37" s="26"/>
      <c r="B37" s="26"/>
      <c r="C37" s="26"/>
      <c r="D37" s="26"/>
      <c r="E37" s="26"/>
      <c r="F37" s="26"/>
      <c r="G37" s="26"/>
      <c r="H37" s="26"/>
    </row>
    <row r="38" spans="1:8" s="150" customFormat="1" x14ac:dyDescent="0.25">
      <c r="A38" s="26"/>
      <c r="B38" s="26"/>
      <c r="C38" s="26"/>
      <c r="D38" s="26"/>
      <c r="E38" s="26"/>
      <c r="F38" s="26"/>
      <c r="G38" s="26"/>
      <c r="H38" s="26"/>
    </row>
    <row r="39" spans="1:8" s="150" customFormat="1" x14ac:dyDescent="0.25">
      <c r="A39" s="26"/>
      <c r="B39" s="26"/>
      <c r="C39" s="26"/>
      <c r="D39" s="26"/>
      <c r="E39" s="26"/>
      <c r="F39" s="26"/>
      <c r="G39" s="26"/>
      <c r="H39" s="26"/>
    </row>
    <row r="40" spans="1:8" s="150" customFormat="1" hidden="1" x14ac:dyDescent="0.25"/>
    <row r="41" spans="1:8" s="150" customFormat="1" hidden="1" x14ac:dyDescent="0.25"/>
    <row r="42" spans="1:8" s="150" customFormat="1" hidden="1" x14ac:dyDescent="0.25"/>
    <row r="43" spans="1:8" s="150" customFormat="1" ht="14.45" hidden="1" customHeight="1" x14ac:dyDescent="0.25"/>
    <row r="44" spans="1:8" s="150" customFormat="1" ht="14.45" hidden="1" customHeight="1" x14ac:dyDescent="0.25"/>
    <row r="45" spans="1:8" s="150" customFormat="1" ht="15" hidden="1" customHeight="1" x14ac:dyDescent="0.25"/>
    <row r="46" spans="1:8" s="150" customFormat="1" ht="15" hidden="1" customHeight="1" x14ac:dyDescent="0.25"/>
    <row r="47" spans="1:8" s="150" customFormat="1" ht="15" hidden="1" customHeight="1" x14ac:dyDescent="0.25"/>
    <row r="48" spans="1:8" s="150" customFormat="1" ht="15" hidden="1" customHeight="1" x14ac:dyDescent="0.25"/>
    <row r="49" s="150" customFormat="1" ht="15" hidden="1" customHeight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Odder Spildevand AS</v>
      </c>
      <c r="B1" s="164"/>
      <c r="C1" s="164"/>
      <c r="D1" s="164"/>
      <c r="E1" s="164"/>
    </row>
    <row r="2" spans="1:5" x14ac:dyDescent="0.25">
      <c r="A2" s="1" t="str">
        <f>'1. Forside'!A2</f>
        <v>S073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133333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133333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investeringer'!F34</f>
        <v>328068.53000000003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389471.06000000006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Odder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S073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201</v>
      </c>
      <c r="C8" s="30">
        <v>2015</v>
      </c>
      <c r="D8" s="31">
        <v>75</v>
      </c>
      <c r="E8" s="32">
        <v>10000000</v>
      </c>
      <c r="F8" s="45">
        <f>E8/D8</f>
        <v>133333.33333333334</v>
      </c>
      <c r="G8" s="35" t="s">
        <v>0</v>
      </c>
      <c r="H8" s="26"/>
    </row>
    <row r="9" spans="1:8" s="150" customFormat="1" x14ac:dyDescent="0.25">
      <c r="A9" s="26"/>
      <c r="B9" s="29" t="s">
        <v>201</v>
      </c>
      <c r="C9" s="30">
        <v>2016</v>
      </c>
      <c r="D9" s="31">
        <v>75</v>
      </c>
      <c r="E9" s="32">
        <v>10000000</v>
      </c>
      <c r="F9" s="45">
        <f t="shared" ref="F9" si="0">E9/D9</f>
        <v>133333.33333333334</v>
      </c>
      <c r="G9" s="35" t="s">
        <v>0</v>
      </c>
      <c r="H9" s="26"/>
    </row>
    <row r="10" spans="1:8" s="150" customFormat="1" x14ac:dyDescent="0.25">
      <c r="A10" s="26"/>
      <c r="B10" s="109" t="s">
        <v>73</v>
      </c>
      <c r="C10" s="167"/>
      <c r="D10" s="168"/>
      <c r="E10" s="169"/>
      <c r="F10" s="46">
        <f>SUMIF(C8:C9,"2015",F8:F9)</f>
        <v>133333.33333333334</v>
      </c>
      <c r="G10" s="47" t="s">
        <v>0</v>
      </c>
      <c r="H10" s="26"/>
    </row>
    <row r="11" spans="1:8" s="150" customFormat="1" x14ac:dyDescent="0.25">
      <c r="A11" s="26"/>
      <c r="B11" s="107" t="s">
        <v>134</v>
      </c>
      <c r="C11" s="170"/>
      <c r="D11" s="171"/>
      <c r="E11" s="172"/>
      <c r="F11" s="46">
        <f>SUMIF(C8:C9,"2016",F8:F9)</f>
        <v>133333.33333333334</v>
      </c>
      <c r="G11" s="47" t="s">
        <v>0</v>
      </c>
      <c r="H11" s="26"/>
    </row>
    <row r="12" spans="1:8" s="150" customFormat="1" x14ac:dyDescent="0.25">
      <c r="A12" s="26"/>
      <c r="B12" s="50" t="s">
        <v>36</v>
      </c>
      <c r="C12" s="173"/>
      <c r="D12" s="174"/>
      <c r="E12" s="174"/>
      <c r="F12" s="48">
        <f>F10+F11</f>
        <v>266666.66666666669</v>
      </c>
      <c r="G12" s="49" t="s">
        <v>0</v>
      </c>
      <c r="H12" s="26"/>
    </row>
    <row r="13" spans="1:8" s="150" customFormat="1" x14ac:dyDescent="0.25">
      <c r="A13" s="26"/>
      <c r="B13" s="26"/>
      <c r="C13" s="166"/>
      <c r="D13" s="26"/>
      <c r="E13" s="26"/>
      <c r="F13" s="26"/>
      <c r="G13" s="26"/>
      <c r="H13" s="26"/>
    </row>
    <row r="14" spans="1:8" s="150" customFormat="1" x14ac:dyDescent="0.25">
      <c r="A14" s="26"/>
      <c r="B14" s="26"/>
      <c r="C14" s="166"/>
      <c r="D14" s="26"/>
      <c r="E14" s="26"/>
      <c r="F14" s="26"/>
      <c r="G14" s="26"/>
      <c r="H14" s="26"/>
    </row>
    <row r="15" spans="1:8" s="150" customFormat="1" x14ac:dyDescent="0.25">
      <c r="A15" s="26"/>
      <c r="B15" s="26"/>
      <c r="C15" s="166"/>
      <c r="D15" s="26"/>
      <c r="E15" s="26"/>
      <c r="F15" s="175"/>
      <c r="G15" s="175"/>
      <c r="H15" s="26"/>
    </row>
    <row r="16" spans="1:8" s="150" customFormat="1" hidden="1" x14ac:dyDescent="0.25">
      <c r="C16" s="176"/>
    </row>
    <row r="17" spans="3:3" s="150" customFormat="1" hidden="1" x14ac:dyDescent="0.25">
      <c r="C17" s="176"/>
    </row>
    <row r="18" spans="3:3" s="150" customFormat="1" hidden="1" x14ac:dyDescent="0.25">
      <c r="C18" s="176"/>
    </row>
    <row r="19" spans="3:3" s="150" customFormat="1" hidden="1" x14ac:dyDescent="0.25">
      <c r="C19" s="176"/>
    </row>
    <row r="20" spans="3:3" s="150" customFormat="1" hidden="1" x14ac:dyDescent="0.25">
      <c r="C20" s="176"/>
    </row>
    <row r="21" spans="3:3" s="150" customFormat="1" hidden="1" x14ac:dyDescent="0.25">
      <c r="C21" s="176"/>
    </row>
    <row r="22" spans="3:3" s="150" customFormat="1" hidden="1" x14ac:dyDescent="0.25">
      <c r="C22" s="176"/>
    </row>
    <row r="23" spans="3:3" s="150" customFormat="1" hidden="1" x14ac:dyDescent="0.25">
      <c r="C23" s="176"/>
    </row>
    <row r="24" spans="3:3" s="150" customFormat="1" hidden="1" x14ac:dyDescent="0.25">
      <c r="C24" s="176"/>
    </row>
    <row r="25" spans="3:3" s="150" customFormat="1" hidden="1" x14ac:dyDescent="0.25">
      <c r="C25" s="176"/>
    </row>
    <row r="26" spans="3:3" s="150" customFormat="1" hidden="1" x14ac:dyDescent="0.25">
      <c r="C26" s="176"/>
    </row>
    <row r="27" spans="3:3" s="150" customFormat="1" hidden="1" x14ac:dyDescent="0.25">
      <c r="C27" s="176"/>
    </row>
    <row r="28" spans="3:3" s="150" customFormat="1" hidden="1" x14ac:dyDescent="0.25">
      <c r="C28" s="176"/>
    </row>
    <row r="29" spans="3:3" s="150" customFormat="1" hidden="1" x14ac:dyDescent="0.25">
      <c r="C29" s="176"/>
    </row>
    <row r="30" spans="3:3" s="150" customFormat="1" hidden="1" x14ac:dyDescent="0.25">
      <c r="C30" s="176"/>
    </row>
    <row r="31" spans="3:3" s="150" customFormat="1" hidden="1" x14ac:dyDescent="0.25">
      <c r="C31" s="176"/>
    </row>
    <row r="32" spans="3:3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t="12" hidden="1" customHeight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Odder Spildevand AS</v>
      </c>
      <c r="B1" s="56"/>
      <c r="C1" s="56"/>
      <c r="D1" s="178"/>
      <c r="E1" s="56"/>
    </row>
    <row r="2" spans="1:5" x14ac:dyDescent="0.25">
      <c r="A2" s="222" t="str">
        <f>'1. Forside'!A2</f>
        <v>S073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32500</v>
      </c>
      <c r="D7" s="182" t="s">
        <v>0</v>
      </c>
      <c r="E7" s="56"/>
    </row>
    <row r="8" spans="1:5" x14ac:dyDescent="0.25">
      <c r="A8" s="56"/>
      <c r="B8" s="207" t="s">
        <v>216</v>
      </c>
      <c r="C8" s="51">
        <v>220000</v>
      </c>
      <c r="D8" s="182" t="s">
        <v>0</v>
      </c>
      <c r="E8" s="56"/>
    </row>
    <row r="9" spans="1:5" x14ac:dyDescent="0.25">
      <c r="A9" s="56"/>
      <c r="B9" s="207" t="s">
        <v>217</v>
      </c>
      <c r="C9" s="51">
        <v>300000</v>
      </c>
      <c r="D9" s="182" t="s">
        <v>0</v>
      </c>
      <c r="E9" s="56"/>
    </row>
    <row r="10" spans="1:5" x14ac:dyDescent="0.25">
      <c r="A10" s="56"/>
      <c r="B10" s="207" t="s">
        <v>218</v>
      </c>
      <c r="C10" s="51">
        <v>100000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652500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51760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13000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64760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704597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648500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56097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2015-08-21T11:42:18Z</cp:lastPrinted>
  <dcterms:created xsi:type="dcterms:W3CDTF">2014-01-17T08:54:17Z</dcterms:created>
  <dcterms:modified xsi:type="dcterms:W3CDTF">2015-09-28T11:39:07Z</dcterms:modified>
</cp:coreProperties>
</file>