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930" yWindow="150" windowWidth="12630" windowHeight="12540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36" i="12" l="1"/>
  <c r="E21" i="2" s="1"/>
  <c r="G10" i="9" l="1"/>
  <c r="G30" i="13"/>
  <c r="F30" i="11" l="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G17" i="12"/>
  <c r="F11" i="11"/>
  <c r="F12" i="11"/>
  <c r="F13" i="11"/>
  <c r="F14" i="11"/>
  <c r="F31" i="11"/>
  <c r="F10" i="11"/>
  <c r="G13" i="10"/>
  <c r="E15" i="2" s="1"/>
  <c r="G15" i="2" s="1"/>
  <c r="G12" i="9"/>
  <c r="G14" i="9" s="1"/>
  <c r="G9" i="9"/>
  <c r="G11" i="9" s="1"/>
  <c r="G12" i="7"/>
  <c r="E9" i="2" s="1"/>
  <c r="E19" i="2"/>
  <c r="E18" i="2"/>
  <c r="E10" i="2"/>
  <c r="E22" i="2" l="1"/>
  <c r="F32" i="11"/>
  <c r="G29" i="12" s="1"/>
  <c r="G30" i="12" s="1"/>
  <c r="E20" i="2" s="1"/>
  <c r="E28" i="13"/>
  <c r="G28" i="13" s="1"/>
  <c r="G36" i="13" s="1"/>
  <c r="E24" i="2" s="1"/>
  <c r="G24" i="2" s="1"/>
  <c r="G9" i="8"/>
  <c r="G15" i="9"/>
  <c r="E12" i="2" s="1"/>
  <c r="G11" i="8" l="1"/>
  <c r="E11" i="2" s="1"/>
  <c r="E13" i="2" s="1"/>
  <c r="G13" i="2" s="1"/>
  <c r="G22" i="2"/>
  <c r="G25" i="2" l="1"/>
</calcChain>
</file>

<file path=xl/sharedStrings.xml><?xml version="1.0" encoding="utf-8"?>
<sst xmlns="http://schemas.openxmlformats.org/spreadsheetml/2006/main" count="252" uniqueCount="133">
  <si>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</si>
  <si>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</si>
  <si>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</si>
  <si>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</si>
  <si>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</si>
  <si>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</si>
  <si>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</si>
  <si>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</si>
  <si>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</si>
  <si>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</si>
  <si>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</si>
  <si>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</si>
  <si>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</si>
  <si>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</si>
  <si>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</si>
  <si>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</si>
  <si>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</si>
  <si>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</si>
  <si>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</si>
  <si>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</si>
  <si>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</si>
  <si>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</si>
  <si>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</si>
  <si>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</si>
  <si>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</si>
  <si>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</si>
  <si>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</si>
  <si>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</si>
  <si>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</si>
  <si>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</si>
  <si>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</si>
  <si>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</si>
  <si>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</si>
  <si>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</si>
  <si>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</si>
  <si>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</si>
  <si>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</si>
  <si>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</si>
  <si>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</si>
  <si>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</si>
  <si>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</si>
  <si>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</si>
  <si>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</si>
  <si>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</si>
  <si>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</si>
  <si>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</si>
  <si>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</si>
  <si>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</si>
  <si>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</si>
  <si>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</si>
  <si>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</si>
  <si>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</si>
  <si>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</si>
  <si>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</si>
  <si>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</si>
  <si>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</si>
  <si>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</si>
  <si>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</si>
  <si>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</si>
  <si>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</si>
  <si>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</si>
  <si>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</si>
  <si>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</si>
  <si>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</si>
  <si>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</si>
  <si>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</si>
  <si>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</si>
  <si>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</si>
  <si>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</si>
  <si>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</si>
  <si>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</si>
  <si>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</si>
  <si>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</si>
  <si>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</si>
  <si>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</si>
  <si>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</si>
  <si>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</si>
  <si>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</si>
  <si>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</si>
  <si>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</si>
  <si>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</si>
  <si>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</si>
  <si>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</si>
  <si>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</si>
  <si>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</si>
  <si>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</si>
  <si>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</si>
  <si>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</si>
  <si>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</si>
  <si>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</si>
  <si>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</si>
  <si>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</si>
  <si>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</si>
  <si>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</si>
  <si>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</si>
  <si>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</si>
  <si>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</si>
  <si>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</si>
  <si>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</si>
  <si>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</si>
  <si>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</si>
  <si>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</si>
  <si>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</si>
  <si>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</si>
  <si>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</si>
  <si>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Arbejdsplads</t>
  </si>
  <si>
    <t>Indløb-/udløbsarrangement</t>
  </si>
  <si>
    <t>Andre bygninger</t>
  </si>
  <si>
    <t>Installationer "mekaniske riste og SRO" Miljøklasse A. (7-20 m2) - Mek/EL</t>
  </si>
  <si>
    <t>Pumpestationer i brønde (&lt; 6,25 m2), Mek/EL</t>
  </si>
  <si>
    <t>Andre bygninger (tekniske installationer, målere mv.)</t>
  </si>
  <si>
    <t>Pumpestationer i brønde (&lt; 6,25 m2), Konstruktioner</t>
  </si>
  <si>
    <t xml:space="preserve">Ledningsnet ≤ Ø 200 mm </t>
  </si>
  <si>
    <t xml:space="preserve">Ø 200 mm &lt; Ledningsnet ≤ Ø 500 mm </t>
  </si>
  <si>
    <t>Ø 500 mm &lt; Ledningsnet ≤ Ø 800 mm</t>
  </si>
  <si>
    <t>Ø 800 mm &lt; Ledningsnet ≤ Ø 1000 mm</t>
  </si>
  <si>
    <t>Ø 1000 mm &lt; Ledningsnet ≤ Ø 1200 mm</t>
  </si>
  <si>
    <t>Ø 1200 mm &lt; Ledningsnet ≤ Ø 1600 mm</t>
  </si>
  <si>
    <t>Stik</t>
  </si>
  <si>
    <t>Brønde</t>
  </si>
  <si>
    <t>Sand- og fedtfang, Kontruktioner</t>
  </si>
  <si>
    <t>Gasdisponering - elproduktionsanlæg, Mek/EL</t>
  </si>
  <si>
    <t>Beluftningstanke, Konstruktioner</t>
  </si>
  <si>
    <t>Beluftningstanke, Mek/EL</t>
  </si>
  <si>
    <t>Rådnetanke, slam, Konstruktioner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</si>
  <si>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</si>
  <si>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</si>
  <si>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</si>
  <si>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</si>
  <si>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Korrektion for faktiske afholdte periodevise driftsomkostninger i 2015</t>
  </si>
  <si>
    <t>Del af godkendt tillæg i prislofterne vedrørende omkostninger i 2015</t>
  </si>
  <si>
    <t>Faktisk udgift til periodevise driftsomkostninger i 2015</t>
  </si>
  <si>
    <t>Korrigeret for faktisk afholdte periodevise driftsomkostninger i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</si>
</sst>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0.0"/>
    <numFmt numFmtId="166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19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8" fillId="10" borderId="1" xfId="0" applyFont="1" applyFill="1" applyBorder="1" applyAlignment="1">
      <alignment wrapText="1"/>
    </xf>
    <xf numFmtId="166" fontId="8" fillId="10" borderId="1" xfId="0" applyNumberFormat="1" applyFont="1" applyFill="1" applyBorder="1"/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6" t="s">
        <v>10</v>
      </c>
      <c r="E6" s="56"/>
      <c r="F6" s="56"/>
      <c r="G6" s="56"/>
      <c r="H6" s="22"/>
      <c r="I6" s="20"/>
    </row>
    <row r="7" spans="1:9" ht="15" customHeight="1" x14ac:dyDescent="0.25">
      <c r="A7" s="20"/>
      <c r="B7" s="20"/>
      <c r="C7" s="22"/>
      <c r="D7" s="56"/>
      <c r="E7" s="56"/>
      <c r="F7" s="56"/>
      <c r="G7" s="56"/>
      <c r="H7" s="22"/>
      <c r="I7" s="20"/>
    </row>
    <row r="8" spans="1:9" ht="15.75" x14ac:dyDescent="0.25">
      <c r="A8" s="20"/>
      <c r="B8" s="20"/>
      <c r="C8" s="23"/>
      <c r="D8" s="64" t="s">
        <v>104</v>
      </c>
      <c r="E8" s="64"/>
      <c r="F8" s="64"/>
      <c r="G8" s="64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3" t="s">
        <v>11</v>
      </c>
      <c r="E11" s="63"/>
      <c r="F11" s="63"/>
      <c r="G11" s="63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4" t="s">
        <v>20</v>
      </c>
      <c r="E13" s="75"/>
      <c r="F13" s="75"/>
      <c r="G13" s="76"/>
      <c r="H13" s="20"/>
      <c r="I13" s="20"/>
    </row>
    <row r="14" spans="1:9" x14ac:dyDescent="0.25">
      <c r="A14" s="20"/>
      <c r="B14" s="20"/>
      <c r="C14" s="25" t="s">
        <v>13</v>
      </c>
      <c r="D14" s="65" t="s">
        <v>21</v>
      </c>
      <c r="E14" s="66"/>
      <c r="F14" s="66"/>
      <c r="G14" s="67"/>
      <c r="H14" s="20"/>
      <c r="I14" s="20"/>
    </row>
    <row r="15" spans="1:9" x14ac:dyDescent="0.25">
      <c r="A15" s="20"/>
      <c r="B15" s="20"/>
      <c r="C15" s="25" t="s">
        <v>14</v>
      </c>
      <c r="D15" s="68" t="s">
        <v>22</v>
      </c>
      <c r="E15" s="69"/>
      <c r="F15" s="69"/>
      <c r="G15" s="70"/>
      <c r="H15" s="20"/>
      <c r="I15" s="20"/>
    </row>
    <row r="16" spans="1:9" x14ac:dyDescent="0.25">
      <c r="A16" s="20"/>
      <c r="B16" s="20"/>
      <c r="C16" s="25" t="s">
        <v>15</v>
      </c>
      <c r="D16" s="68" t="s">
        <v>23</v>
      </c>
      <c r="E16" s="69"/>
      <c r="F16" s="69"/>
      <c r="G16" s="70"/>
      <c r="H16" s="20"/>
      <c r="I16" s="20"/>
    </row>
    <row r="17" spans="1:9" x14ac:dyDescent="0.25">
      <c r="A17" s="20"/>
      <c r="B17" s="20"/>
      <c r="C17" s="25" t="s">
        <v>16</v>
      </c>
      <c r="D17" s="71" t="s">
        <v>29</v>
      </c>
      <c r="E17" s="72"/>
      <c r="F17" s="72"/>
      <c r="G17" s="73"/>
      <c r="H17" s="20"/>
      <c r="I17" s="20"/>
    </row>
    <row r="18" spans="1:9" x14ac:dyDescent="0.25">
      <c r="A18" s="20"/>
      <c r="B18" s="20"/>
      <c r="C18" s="25" t="s">
        <v>17</v>
      </c>
      <c r="D18" s="57" t="s">
        <v>5</v>
      </c>
      <c r="E18" s="58"/>
      <c r="F18" s="58"/>
      <c r="G18" s="59"/>
      <c r="H18" s="20"/>
      <c r="I18" s="20"/>
    </row>
    <row r="19" spans="1:9" x14ac:dyDescent="0.25">
      <c r="A19" s="20"/>
      <c r="B19" s="20"/>
      <c r="C19" s="25" t="s">
        <v>18</v>
      </c>
      <c r="D19" s="57" t="s">
        <v>25</v>
      </c>
      <c r="E19" s="58"/>
      <c r="F19" s="58"/>
      <c r="G19" s="59"/>
      <c r="H19" s="20"/>
      <c r="I19" s="20"/>
    </row>
    <row r="20" spans="1:9" x14ac:dyDescent="0.25">
      <c r="A20" s="20"/>
      <c r="B20" s="20"/>
      <c r="C20" s="25" t="s">
        <v>19</v>
      </c>
      <c r="D20" s="60" t="s">
        <v>26</v>
      </c>
      <c r="E20" s="61"/>
      <c r="F20" s="61"/>
      <c r="G20" s="62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6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57031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0" t="s">
        <v>128</v>
      </c>
      <c r="C3" s="80"/>
      <c r="D3" s="80"/>
      <c r="E3" s="80"/>
      <c r="F3" s="80"/>
      <c r="G3" s="80"/>
      <c r="H3" s="80"/>
      <c r="I3" s="20"/>
    </row>
    <row r="4" spans="1:9" ht="15" customHeight="1" x14ac:dyDescent="0.25">
      <c r="A4" s="20"/>
      <c r="B4" s="80"/>
      <c r="C4" s="80"/>
      <c r="D4" s="80"/>
      <c r="E4" s="80"/>
      <c r="F4" s="80"/>
      <c r="G4" s="80"/>
      <c r="H4" s="8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7" t="s">
        <v>103</v>
      </c>
      <c r="C8" s="78"/>
      <c r="D8" s="78"/>
      <c r="E8" s="78"/>
      <c r="F8" s="78"/>
      <c r="G8" s="78"/>
      <c r="H8" s="79"/>
      <c r="I8" s="20"/>
    </row>
    <row r="9" spans="1:9" ht="30" customHeight="1" x14ac:dyDescent="0.25">
      <c r="A9" s="20"/>
      <c r="B9" s="81" t="s">
        <v>28</v>
      </c>
      <c r="C9" s="82"/>
      <c r="D9" s="83"/>
      <c r="E9" s="27">
        <f>'Fane 3. Grundlag'!G12</f>
        <v>179171472.72559282</v>
      </c>
      <c r="F9" s="28" t="s">
        <v>4</v>
      </c>
      <c r="G9" s="29"/>
      <c r="H9" s="30"/>
      <c r="I9" s="20"/>
    </row>
    <row r="10" spans="1:9" x14ac:dyDescent="0.25">
      <c r="A10" s="20"/>
      <c r="B10" s="90" t="s">
        <v>91</v>
      </c>
      <c r="C10" s="85"/>
      <c r="D10" s="86"/>
      <c r="E10" s="31">
        <f>'Fane 3. Grundlag'!G11</f>
        <v>11531633.406889958</v>
      </c>
      <c r="F10" s="28" t="s">
        <v>4</v>
      </c>
      <c r="G10" s="32"/>
      <c r="H10" s="33"/>
      <c r="I10" s="20"/>
    </row>
    <row r="11" spans="1:9" x14ac:dyDescent="0.25">
      <c r="A11" s="20"/>
      <c r="B11" s="84" t="s">
        <v>22</v>
      </c>
      <c r="C11" s="85"/>
      <c r="D11" s="86"/>
      <c r="E11" s="31">
        <f>'Fane 4. Individuelt eff.krav'!G11</f>
        <v>586042.73490027804</v>
      </c>
      <c r="F11" s="28" t="s">
        <v>4</v>
      </c>
      <c r="G11" s="34"/>
      <c r="H11" s="33"/>
      <c r="I11" s="20"/>
    </row>
    <row r="12" spans="1:9" x14ac:dyDescent="0.25">
      <c r="A12" s="20"/>
      <c r="B12" s="84" t="s">
        <v>23</v>
      </c>
      <c r="C12" s="85"/>
      <c r="D12" s="86"/>
      <c r="E12" s="31">
        <f>'Fane 5. Generelt eff.krav'!G15</f>
        <v>2134378.7381001962</v>
      </c>
      <c r="F12" s="28" t="s">
        <v>4</v>
      </c>
      <c r="G12" s="35"/>
      <c r="H12" s="36"/>
      <c r="I12" s="20"/>
    </row>
    <row r="13" spans="1:9" x14ac:dyDescent="0.25">
      <c r="A13" s="20"/>
      <c r="B13" s="91" t="s">
        <v>37</v>
      </c>
      <c r="C13" s="92"/>
      <c r="D13" s="93"/>
      <c r="E13" s="37">
        <f>$E$9-$E$11-$E$12</f>
        <v>176451051.25259236</v>
      </c>
      <c r="F13" s="38" t="s">
        <v>4</v>
      </c>
      <c r="G13" s="37">
        <f>E13</f>
        <v>176451051.25259236</v>
      </c>
      <c r="H13" s="38" t="s">
        <v>4</v>
      </c>
      <c r="I13" s="20"/>
    </row>
    <row r="14" spans="1:9" x14ac:dyDescent="0.25">
      <c r="A14" s="20"/>
      <c r="B14" s="77" t="s">
        <v>29</v>
      </c>
      <c r="C14" s="78"/>
      <c r="D14" s="78"/>
      <c r="E14" s="78"/>
      <c r="F14" s="78"/>
      <c r="G14" s="78"/>
      <c r="H14" s="79"/>
      <c r="I14" s="20"/>
    </row>
    <row r="15" spans="1:9" x14ac:dyDescent="0.25">
      <c r="A15" s="20"/>
      <c r="B15" s="87" t="s">
        <v>102</v>
      </c>
      <c r="C15" s="88"/>
      <c r="D15" s="89"/>
      <c r="E15" s="37">
        <f>'Fane 6. Hist. over el. underdæk'!G13</f>
        <v>1973833.25</v>
      </c>
      <c r="F15" s="38" t="s">
        <v>4</v>
      </c>
      <c r="G15" s="37">
        <f>E15</f>
        <v>1973833.25</v>
      </c>
      <c r="H15" s="38" t="s">
        <v>4</v>
      </c>
      <c r="I15" s="20"/>
    </row>
    <row r="16" spans="1:9" x14ac:dyDescent="0.25">
      <c r="A16" s="20"/>
      <c r="B16" s="77" t="s">
        <v>25</v>
      </c>
      <c r="C16" s="78"/>
      <c r="D16" s="78"/>
      <c r="E16" s="78"/>
      <c r="F16" s="78"/>
      <c r="G16" s="78"/>
      <c r="H16" s="79"/>
      <c r="I16" s="20"/>
    </row>
    <row r="17" spans="1:9" x14ac:dyDescent="0.25">
      <c r="A17" s="20"/>
      <c r="B17" s="81" t="s">
        <v>32</v>
      </c>
      <c r="C17" s="82"/>
      <c r="D17" s="83"/>
      <c r="E17" s="31">
        <f>'Fane 8. Korrektion af PL2015'!G11</f>
        <v>2472719</v>
      </c>
      <c r="F17" s="28" t="s">
        <v>4</v>
      </c>
      <c r="G17" s="39"/>
      <c r="H17" s="30"/>
      <c r="I17" s="20"/>
    </row>
    <row r="18" spans="1:9" x14ac:dyDescent="0.25">
      <c r="A18" s="20"/>
      <c r="B18" s="81" t="s">
        <v>33</v>
      </c>
      <c r="C18" s="82"/>
      <c r="D18" s="83"/>
      <c r="E18" s="31">
        <f>'Fane 8. Korrektion af PL2015'!G17</f>
        <v>984238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81" t="s">
        <v>92</v>
      </c>
      <c r="C19" s="82"/>
      <c r="D19" s="83"/>
      <c r="E19" s="31">
        <f>'Fane 8. Korrektion af PL2015'!G23</f>
        <v>1751972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81" t="s">
        <v>34</v>
      </c>
      <c r="C20" s="82"/>
      <c r="D20" s="83"/>
      <c r="E20" s="31">
        <f>'Fane 8. Korrektion af PL2015'!G30</f>
        <v>-1223219.6505333325</v>
      </c>
      <c r="F20" s="28" t="s">
        <v>4</v>
      </c>
      <c r="G20" s="34"/>
      <c r="H20" s="33"/>
      <c r="I20" s="20"/>
    </row>
    <row r="21" spans="1:9" ht="28.5" customHeight="1" x14ac:dyDescent="0.25">
      <c r="A21" s="20"/>
      <c r="B21" s="94" t="s">
        <v>129</v>
      </c>
      <c r="C21" s="95"/>
      <c r="D21" s="96"/>
      <c r="E21" s="10">
        <f>'Fane 8. Korrektion af PL2015'!G36</f>
        <v>2301972</v>
      </c>
      <c r="F21" s="54" t="s">
        <v>4</v>
      </c>
      <c r="G21" s="35"/>
      <c r="H21" s="36"/>
      <c r="I21" s="20"/>
    </row>
    <row r="22" spans="1:9" x14ac:dyDescent="0.25">
      <c r="A22" s="20"/>
      <c r="B22" s="87" t="s">
        <v>35</v>
      </c>
      <c r="C22" s="88"/>
      <c r="D22" s="89"/>
      <c r="E22" s="37">
        <f>SUM(E17:E21)</f>
        <v>6287681.3494666675</v>
      </c>
      <c r="F22" s="38" t="s">
        <v>4</v>
      </c>
      <c r="G22" s="37">
        <f>E22</f>
        <v>6287681.3494666675</v>
      </c>
      <c r="H22" s="38" t="s">
        <v>4</v>
      </c>
      <c r="I22" s="20"/>
    </row>
    <row r="23" spans="1:9" x14ac:dyDescent="0.25">
      <c r="A23" s="20"/>
      <c r="B23" s="77" t="s">
        <v>30</v>
      </c>
      <c r="C23" s="78"/>
      <c r="D23" s="78"/>
      <c r="E23" s="78"/>
      <c r="F23" s="78"/>
      <c r="G23" s="78"/>
      <c r="H23" s="79"/>
      <c r="I23" s="20"/>
    </row>
    <row r="24" spans="1:9" x14ac:dyDescent="0.25">
      <c r="A24" s="20"/>
      <c r="B24" s="87" t="s">
        <v>31</v>
      </c>
      <c r="C24" s="88"/>
      <c r="D24" s="89"/>
      <c r="E24" s="37">
        <f>'Fane 9. Kontrol af PL2015'!G36</f>
        <v>-22945507</v>
      </c>
      <c r="F24" s="38" t="s">
        <v>4</v>
      </c>
      <c r="G24" s="37">
        <f>E24</f>
        <v>-22945507</v>
      </c>
      <c r="H24" s="38" t="s">
        <v>4</v>
      </c>
      <c r="I24" s="20"/>
    </row>
    <row r="25" spans="1:9" x14ac:dyDescent="0.25">
      <c r="A25" s="20"/>
      <c r="B25" s="77" t="s">
        <v>36</v>
      </c>
      <c r="C25" s="78"/>
      <c r="D25" s="78"/>
      <c r="E25" s="78"/>
      <c r="F25" s="79"/>
      <c r="G25" s="40">
        <f>G13+G15+G22+G24</f>
        <v>161767058.85205904</v>
      </c>
      <c r="H25" s="41" t="s">
        <v>4</v>
      </c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9">
    <mergeCell ref="B22:D22"/>
    <mergeCell ref="B19:D19"/>
    <mergeCell ref="B21:D21"/>
    <mergeCell ref="B25:F25"/>
    <mergeCell ref="B3:H4"/>
    <mergeCell ref="B9:D9"/>
    <mergeCell ref="B11:D11"/>
    <mergeCell ref="B24:D24"/>
    <mergeCell ref="B12:D12"/>
    <mergeCell ref="B10:D10"/>
    <mergeCell ref="B13:D13"/>
    <mergeCell ref="B15:D15"/>
    <mergeCell ref="B18:D18"/>
    <mergeCell ref="B20:D20"/>
    <mergeCell ref="B23:H23"/>
    <mergeCell ref="B16:H16"/>
    <mergeCell ref="B14:H14"/>
    <mergeCell ref="B8:H8"/>
    <mergeCell ref="B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57031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0" t="s">
        <v>9</v>
      </c>
      <c r="C3" s="80"/>
      <c r="D3" s="80"/>
      <c r="E3" s="80"/>
      <c r="F3" s="80"/>
      <c r="G3" s="80"/>
      <c r="H3" s="80"/>
      <c r="I3" s="20"/>
    </row>
    <row r="4" spans="1:9" ht="15" customHeight="1" x14ac:dyDescent="0.25">
      <c r="A4" s="20"/>
      <c r="B4" s="80"/>
      <c r="C4" s="80"/>
      <c r="D4" s="80"/>
      <c r="E4" s="80"/>
      <c r="F4" s="80"/>
      <c r="G4" s="80"/>
      <c r="H4" s="8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7" t="s">
        <v>38</v>
      </c>
      <c r="C8" s="78"/>
      <c r="D8" s="78"/>
      <c r="E8" s="78"/>
      <c r="F8" s="78"/>
      <c r="G8" s="78"/>
      <c r="H8" s="79"/>
      <c r="I8" s="20"/>
    </row>
    <row r="9" spans="1:9" x14ac:dyDescent="0.25">
      <c r="A9" s="20"/>
      <c r="B9" s="84" t="s">
        <v>93</v>
      </c>
      <c r="C9" s="85"/>
      <c r="D9" s="85"/>
      <c r="E9" s="85"/>
      <c r="F9" s="86"/>
      <c r="G9" s="46">
        <v>55858367</v>
      </c>
      <c r="H9" s="42" t="s">
        <v>4</v>
      </c>
      <c r="I9" s="20"/>
    </row>
    <row r="10" spans="1:9" x14ac:dyDescent="0.25">
      <c r="A10" s="20"/>
      <c r="B10" s="84" t="s">
        <v>94</v>
      </c>
      <c r="C10" s="85"/>
      <c r="D10" s="85"/>
      <c r="E10" s="85"/>
      <c r="F10" s="86"/>
      <c r="G10" s="46">
        <v>111781472.31870286</v>
      </c>
      <c r="H10" s="42" t="s">
        <v>4</v>
      </c>
      <c r="I10" s="20"/>
    </row>
    <row r="11" spans="1:9" x14ac:dyDescent="0.25">
      <c r="A11" s="20"/>
      <c r="B11" s="84" t="s">
        <v>95</v>
      </c>
      <c r="C11" s="85"/>
      <c r="D11" s="85"/>
      <c r="E11" s="85"/>
      <c r="F11" s="86"/>
      <c r="G11" s="46">
        <v>11531633.406889958</v>
      </c>
      <c r="H11" s="42" t="s">
        <v>4</v>
      </c>
      <c r="I11" s="20"/>
    </row>
    <row r="12" spans="1:9" x14ac:dyDescent="0.25">
      <c r="A12" s="20"/>
      <c r="B12" s="77" t="s">
        <v>38</v>
      </c>
      <c r="C12" s="78"/>
      <c r="D12" s="78"/>
      <c r="E12" s="78"/>
      <c r="F12" s="79"/>
      <c r="G12" s="40">
        <f>SUM(G9:G11)</f>
        <v>179171472.72559282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7" t="s">
        <v>24</v>
      </c>
      <c r="C3" s="97"/>
      <c r="D3" s="97"/>
      <c r="E3" s="97"/>
      <c r="F3" s="97"/>
      <c r="G3" s="97"/>
      <c r="H3" s="97"/>
      <c r="I3" s="1"/>
    </row>
    <row r="4" spans="1:9" ht="15" customHeight="1" x14ac:dyDescent="0.25">
      <c r="A4" s="1"/>
      <c r="B4" s="97"/>
      <c r="C4" s="97"/>
      <c r="D4" s="97"/>
      <c r="E4" s="97"/>
      <c r="F4" s="97"/>
      <c r="G4" s="97"/>
      <c r="H4" s="9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22</v>
      </c>
      <c r="C8" s="99"/>
      <c r="D8" s="99"/>
      <c r="E8" s="99"/>
      <c r="F8" s="99"/>
      <c r="G8" s="99"/>
      <c r="H8" s="100"/>
      <c r="I8" s="1"/>
    </row>
    <row r="9" spans="1:9" x14ac:dyDescent="0.25">
      <c r="A9" s="1"/>
      <c r="B9" s="101" t="s">
        <v>97</v>
      </c>
      <c r="C9" s="102"/>
      <c r="D9" s="102"/>
      <c r="E9" s="102"/>
      <c r="F9" s="103"/>
      <c r="G9" s="10">
        <f>'Fane 3. Grundlag'!G12-'Fane 3. Grundlag'!G11</f>
        <v>167639839.31870288</v>
      </c>
      <c r="H9" s="3" t="s">
        <v>4</v>
      </c>
      <c r="I9" s="1"/>
    </row>
    <row r="10" spans="1:9" x14ac:dyDescent="0.25">
      <c r="A10" s="1"/>
      <c r="B10" s="101" t="s">
        <v>65</v>
      </c>
      <c r="C10" s="102"/>
      <c r="D10" s="102"/>
      <c r="E10" s="102"/>
      <c r="F10" s="103"/>
      <c r="G10" s="53">
        <v>0.34958440504475935</v>
      </c>
      <c r="H10" s="3" t="s">
        <v>66</v>
      </c>
      <c r="I10" s="1"/>
    </row>
    <row r="11" spans="1:9" x14ac:dyDescent="0.25">
      <c r="A11" s="1"/>
      <c r="B11" s="98" t="s">
        <v>22</v>
      </c>
      <c r="C11" s="99"/>
      <c r="D11" s="99"/>
      <c r="E11" s="99"/>
      <c r="F11" s="100"/>
      <c r="G11" s="18">
        <f>$G$9*$G$10/100</f>
        <v>586042.73490027804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7" t="s">
        <v>8</v>
      </c>
      <c r="C3" s="97"/>
      <c r="D3" s="97"/>
      <c r="E3" s="97"/>
      <c r="F3" s="97"/>
      <c r="G3" s="97"/>
      <c r="H3" s="97"/>
      <c r="I3" s="1"/>
    </row>
    <row r="4" spans="1:9" ht="15" customHeight="1" x14ac:dyDescent="0.25">
      <c r="A4" s="1"/>
      <c r="B4" s="97"/>
      <c r="C4" s="97"/>
      <c r="D4" s="97"/>
      <c r="E4" s="97"/>
      <c r="F4" s="97"/>
      <c r="G4" s="97"/>
      <c r="H4" s="9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99</v>
      </c>
      <c r="C8" s="99"/>
      <c r="D8" s="99"/>
      <c r="E8" s="99"/>
      <c r="F8" s="99"/>
      <c r="G8" s="99"/>
      <c r="H8" s="100"/>
      <c r="I8" s="1"/>
    </row>
    <row r="9" spans="1:9" x14ac:dyDescent="0.25">
      <c r="A9" s="1"/>
      <c r="B9" s="107" t="s">
        <v>93</v>
      </c>
      <c r="C9" s="108"/>
      <c r="D9" s="108"/>
      <c r="E9" s="108"/>
      <c r="F9" s="109"/>
      <c r="G9" s="10">
        <f>'Fane 3. Grundlag'!G9</f>
        <v>55858367</v>
      </c>
      <c r="H9" s="3" t="s">
        <v>4</v>
      </c>
      <c r="I9" s="1"/>
    </row>
    <row r="10" spans="1:9" x14ac:dyDescent="0.25">
      <c r="A10" s="1"/>
      <c r="B10" s="101" t="s">
        <v>23</v>
      </c>
      <c r="C10" s="102"/>
      <c r="D10" s="102"/>
      <c r="E10" s="102"/>
      <c r="F10" s="103"/>
      <c r="G10" s="51">
        <f>2</f>
        <v>2</v>
      </c>
      <c r="H10" s="3" t="s">
        <v>66</v>
      </c>
      <c r="I10" s="1"/>
    </row>
    <row r="11" spans="1:9" x14ac:dyDescent="0.25">
      <c r="A11" s="1"/>
      <c r="B11" s="104" t="s">
        <v>67</v>
      </c>
      <c r="C11" s="105"/>
      <c r="D11" s="105"/>
      <c r="E11" s="105"/>
      <c r="F11" s="106"/>
      <c r="G11" s="17">
        <f>$G$9*$G$10/100</f>
        <v>1117167.3400000001</v>
      </c>
      <c r="H11" s="6" t="s">
        <v>4</v>
      </c>
      <c r="I11" s="1"/>
    </row>
    <row r="12" spans="1:9" x14ac:dyDescent="0.25">
      <c r="A12" s="1"/>
      <c r="B12" s="101" t="s">
        <v>94</v>
      </c>
      <c r="C12" s="102"/>
      <c r="D12" s="102"/>
      <c r="E12" s="102"/>
      <c r="F12" s="103"/>
      <c r="G12" s="10">
        <f>'Fane 3. Grundlag'!G10</f>
        <v>111781472.31870286</v>
      </c>
      <c r="H12" s="3" t="s">
        <v>4</v>
      </c>
      <c r="I12" s="1"/>
    </row>
    <row r="13" spans="1:9" x14ac:dyDescent="0.25">
      <c r="A13" s="1"/>
      <c r="B13" s="101" t="s">
        <v>23</v>
      </c>
      <c r="C13" s="102"/>
      <c r="D13" s="102"/>
      <c r="E13" s="102"/>
      <c r="F13" s="103"/>
      <c r="G13" s="52">
        <f>0.91</f>
        <v>0.91</v>
      </c>
      <c r="H13" s="3" t="s">
        <v>66</v>
      </c>
      <c r="I13" s="1"/>
    </row>
    <row r="14" spans="1:9" x14ac:dyDescent="0.25">
      <c r="A14" s="1"/>
      <c r="B14" s="104" t="s">
        <v>68</v>
      </c>
      <c r="C14" s="105"/>
      <c r="D14" s="105"/>
      <c r="E14" s="105"/>
      <c r="F14" s="106"/>
      <c r="G14" s="17">
        <f>$G$12*$G$13/100</f>
        <v>1017211.3981001962</v>
      </c>
      <c r="H14" s="6" t="s">
        <v>4</v>
      </c>
      <c r="I14" s="1"/>
    </row>
    <row r="15" spans="1:9" x14ac:dyDescent="0.25">
      <c r="A15" s="1"/>
      <c r="B15" s="98" t="s">
        <v>98</v>
      </c>
      <c r="C15" s="99"/>
      <c r="D15" s="99"/>
      <c r="E15" s="99"/>
      <c r="F15" s="100"/>
      <c r="G15" s="18">
        <f>G11+G14</f>
        <v>2134378.7381001962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7" t="s">
        <v>100</v>
      </c>
      <c r="C3" s="97"/>
      <c r="D3" s="97"/>
      <c r="E3" s="97"/>
      <c r="F3" s="97"/>
      <c r="G3" s="97"/>
      <c r="H3" s="97"/>
      <c r="I3" s="1"/>
    </row>
    <row r="4" spans="1:9" ht="15" customHeight="1" x14ac:dyDescent="0.25">
      <c r="A4" s="1"/>
      <c r="B4" s="97"/>
      <c r="C4" s="97"/>
      <c r="D4" s="97"/>
      <c r="E4" s="97"/>
      <c r="F4" s="97"/>
      <c r="G4" s="97"/>
      <c r="H4" s="9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101</v>
      </c>
      <c r="C8" s="99"/>
      <c r="D8" s="99"/>
      <c r="E8" s="99"/>
      <c r="F8" s="99"/>
      <c r="G8" s="99"/>
      <c r="H8" s="100"/>
      <c r="I8" s="1"/>
    </row>
    <row r="9" spans="1:9" x14ac:dyDescent="0.25">
      <c r="A9" s="1"/>
      <c r="B9" s="101" t="s">
        <v>70</v>
      </c>
      <c r="C9" s="102"/>
      <c r="D9" s="102"/>
      <c r="E9" s="102"/>
      <c r="F9" s="103"/>
      <c r="G9" s="46">
        <v>10938002</v>
      </c>
      <c r="H9" s="3" t="s">
        <v>4</v>
      </c>
      <c r="I9" s="1"/>
    </row>
    <row r="10" spans="1:9" x14ac:dyDescent="0.25">
      <c r="A10" s="1"/>
      <c r="B10" s="101" t="s">
        <v>71</v>
      </c>
      <c r="C10" s="102"/>
      <c r="D10" s="102"/>
      <c r="E10" s="102"/>
      <c r="F10" s="103"/>
      <c r="G10" s="46">
        <v>3042669</v>
      </c>
      <c r="H10" s="3" t="s">
        <v>4</v>
      </c>
      <c r="I10" s="1"/>
    </row>
    <row r="11" spans="1:9" x14ac:dyDescent="0.25">
      <c r="A11" s="1"/>
      <c r="B11" s="110" t="s">
        <v>85</v>
      </c>
      <c r="C11" s="111"/>
      <c r="D11" s="111"/>
      <c r="E11" s="111"/>
      <c r="F11" s="112"/>
      <c r="G11" s="48">
        <v>7895333</v>
      </c>
      <c r="H11" s="12" t="s">
        <v>4</v>
      </c>
      <c r="I11" s="1"/>
    </row>
    <row r="12" spans="1:9" x14ac:dyDescent="0.25">
      <c r="A12" s="1"/>
      <c r="B12" s="101" t="s">
        <v>72</v>
      </c>
      <c r="C12" s="102"/>
      <c r="D12" s="102"/>
      <c r="E12" s="102"/>
      <c r="F12" s="103"/>
      <c r="G12" s="46">
        <v>4</v>
      </c>
      <c r="H12" s="3" t="s">
        <v>4</v>
      </c>
      <c r="I12" s="1"/>
    </row>
    <row r="13" spans="1:9" x14ac:dyDescent="0.25">
      <c r="A13" s="1"/>
      <c r="B13" s="98" t="s">
        <v>69</v>
      </c>
      <c r="C13" s="99"/>
      <c r="D13" s="99"/>
      <c r="E13" s="99"/>
      <c r="F13" s="100"/>
      <c r="G13" s="18">
        <f>G11/G12</f>
        <v>1973833.25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4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7" t="s">
        <v>27</v>
      </c>
      <c r="C3" s="97"/>
      <c r="D3" s="97"/>
      <c r="E3" s="97"/>
      <c r="F3" s="97"/>
      <c r="G3" s="97"/>
      <c r="H3" s="1"/>
    </row>
    <row r="4" spans="1:8" ht="15" customHeight="1" x14ac:dyDescent="0.25">
      <c r="A4" s="1"/>
      <c r="B4" s="97"/>
      <c r="C4" s="97"/>
      <c r="D4" s="97"/>
      <c r="E4" s="97"/>
      <c r="F4" s="97"/>
      <c r="G4" s="9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8" t="s">
        <v>5</v>
      </c>
      <c r="C8" s="99"/>
      <c r="D8" s="99"/>
      <c r="E8" s="99"/>
      <c r="F8" s="99"/>
      <c r="G8" s="100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13" t="s">
        <v>3</v>
      </c>
      <c r="G9" s="113"/>
      <c r="H9" s="1"/>
    </row>
    <row r="10" spans="1:8" x14ac:dyDescent="0.25">
      <c r="A10" s="1"/>
      <c r="B10" s="50" t="s">
        <v>105</v>
      </c>
      <c r="C10" s="47">
        <v>2015</v>
      </c>
      <c r="D10" s="47">
        <v>5</v>
      </c>
      <c r="E10" s="46">
        <v>3415209.72</v>
      </c>
      <c r="F10" s="10">
        <f>E10/D10</f>
        <v>683041.94400000002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75</v>
      </c>
      <c r="E11" s="46">
        <v>221459</v>
      </c>
      <c r="F11" s="10">
        <f t="shared" ref="F11:F31" si="0">E11/D11</f>
        <v>2952.7866666666669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75</v>
      </c>
      <c r="E12" s="46">
        <v>38818.75</v>
      </c>
      <c r="F12" s="10">
        <f t="shared" si="0"/>
        <v>517.58333333333337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20</v>
      </c>
      <c r="E13" s="46">
        <v>127685.06</v>
      </c>
      <c r="F13" s="10">
        <f t="shared" si="0"/>
        <v>6384.2529999999997</v>
      </c>
      <c r="G13" s="3" t="s">
        <v>4</v>
      </c>
      <c r="H13" s="1"/>
    </row>
    <row r="14" spans="1:8" x14ac:dyDescent="0.25">
      <c r="A14" s="1"/>
      <c r="B14" s="50" t="s">
        <v>109</v>
      </c>
      <c r="C14" s="47">
        <v>2015</v>
      </c>
      <c r="D14" s="47">
        <v>20</v>
      </c>
      <c r="E14" s="46">
        <v>353223.4</v>
      </c>
      <c r="F14" s="10">
        <f t="shared" si="0"/>
        <v>17661.170000000002</v>
      </c>
      <c r="G14" s="3" t="s">
        <v>4</v>
      </c>
      <c r="H14" s="1"/>
    </row>
    <row r="15" spans="1:8" x14ac:dyDescent="0.25">
      <c r="A15" s="1"/>
      <c r="B15" s="50" t="s">
        <v>110</v>
      </c>
      <c r="C15" s="47">
        <v>2015</v>
      </c>
      <c r="D15" s="47">
        <v>75</v>
      </c>
      <c r="E15" s="46">
        <v>138388.29999999999</v>
      </c>
      <c r="F15" s="10">
        <f t="shared" si="0"/>
        <v>1845.1773333333331</v>
      </c>
      <c r="G15" s="3" t="s">
        <v>4</v>
      </c>
      <c r="H15" s="1"/>
    </row>
    <row r="16" spans="1:8" x14ac:dyDescent="0.25">
      <c r="A16" s="1"/>
      <c r="B16" s="50" t="s">
        <v>111</v>
      </c>
      <c r="C16" s="47">
        <v>2015</v>
      </c>
      <c r="D16" s="47">
        <v>50</v>
      </c>
      <c r="E16" s="46">
        <v>106837.29</v>
      </c>
      <c r="F16" s="10">
        <f t="shared" si="0"/>
        <v>2136.7457999999997</v>
      </c>
      <c r="G16" s="3" t="s">
        <v>4</v>
      </c>
      <c r="H16" s="1"/>
    </row>
    <row r="17" spans="1:8" x14ac:dyDescent="0.25">
      <c r="A17" s="1"/>
      <c r="B17" s="50" t="s">
        <v>112</v>
      </c>
      <c r="C17" s="47">
        <v>2015</v>
      </c>
      <c r="D17" s="47">
        <v>75</v>
      </c>
      <c r="E17" s="46">
        <v>5595277.4900000002</v>
      </c>
      <c r="F17" s="10">
        <f t="shared" si="0"/>
        <v>74603.699866666677</v>
      </c>
      <c r="G17" s="3" t="s">
        <v>4</v>
      </c>
      <c r="H17" s="1"/>
    </row>
    <row r="18" spans="1:8" x14ac:dyDescent="0.25">
      <c r="A18" s="1"/>
      <c r="B18" s="50" t="s">
        <v>113</v>
      </c>
      <c r="C18" s="47">
        <v>2015</v>
      </c>
      <c r="D18" s="47">
        <v>75</v>
      </c>
      <c r="E18" s="46">
        <v>21171494.309999999</v>
      </c>
      <c r="F18" s="10">
        <f t="shared" si="0"/>
        <v>282286.59080000001</v>
      </c>
      <c r="G18" s="3" t="s">
        <v>4</v>
      </c>
      <c r="H18" s="1"/>
    </row>
    <row r="19" spans="1:8" x14ac:dyDescent="0.25">
      <c r="A19" s="1"/>
      <c r="B19" s="50" t="s">
        <v>114</v>
      </c>
      <c r="C19" s="47">
        <v>2015</v>
      </c>
      <c r="D19" s="47">
        <v>75</v>
      </c>
      <c r="E19" s="46">
        <v>9163461.8800000008</v>
      </c>
      <c r="F19" s="10">
        <f t="shared" si="0"/>
        <v>122179.49173333334</v>
      </c>
      <c r="G19" s="3" t="s">
        <v>4</v>
      </c>
      <c r="H19" s="1"/>
    </row>
    <row r="20" spans="1:8" x14ac:dyDescent="0.25">
      <c r="A20" s="1"/>
      <c r="B20" s="50" t="s">
        <v>115</v>
      </c>
      <c r="C20" s="47">
        <v>2015</v>
      </c>
      <c r="D20" s="47">
        <v>75</v>
      </c>
      <c r="E20" s="46">
        <v>819010.54</v>
      </c>
      <c r="F20" s="10">
        <f t="shared" si="0"/>
        <v>10920.140533333333</v>
      </c>
      <c r="G20" s="3" t="s">
        <v>4</v>
      </c>
      <c r="H20" s="1"/>
    </row>
    <row r="21" spans="1:8" x14ac:dyDescent="0.25">
      <c r="A21" s="1"/>
      <c r="B21" s="50" t="s">
        <v>116</v>
      </c>
      <c r="C21" s="47">
        <v>2015</v>
      </c>
      <c r="D21" s="47">
        <v>75</v>
      </c>
      <c r="E21" s="46">
        <v>1829402.16</v>
      </c>
      <c r="F21" s="10">
        <f t="shared" si="0"/>
        <v>24392.0288</v>
      </c>
      <c r="G21" s="3" t="s">
        <v>4</v>
      </c>
      <c r="H21" s="1"/>
    </row>
    <row r="22" spans="1:8" x14ac:dyDescent="0.25">
      <c r="A22" s="1"/>
      <c r="B22" s="50" t="s">
        <v>117</v>
      </c>
      <c r="C22" s="47">
        <v>2015</v>
      </c>
      <c r="D22" s="47">
        <v>75</v>
      </c>
      <c r="E22" s="46">
        <v>1688313.3</v>
      </c>
      <c r="F22" s="10">
        <f t="shared" si="0"/>
        <v>22510.844000000001</v>
      </c>
      <c r="G22" s="3" t="s">
        <v>4</v>
      </c>
      <c r="H22" s="1"/>
    </row>
    <row r="23" spans="1:8" x14ac:dyDescent="0.25">
      <c r="A23" s="1"/>
      <c r="B23" s="50" t="s">
        <v>118</v>
      </c>
      <c r="C23" s="47">
        <v>2015</v>
      </c>
      <c r="D23" s="47">
        <v>75</v>
      </c>
      <c r="E23" s="46">
        <v>3694847.93</v>
      </c>
      <c r="F23" s="10">
        <f t="shared" si="0"/>
        <v>49264.63906666667</v>
      </c>
      <c r="G23" s="3" t="s">
        <v>4</v>
      </c>
      <c r="H23" s="1"/>
    </row>
    <row r="24" spans="1:8" x14ac:dyDescent="0.25">
      <c r="A24" s="1"/>
      <c r="B24" s="50" t="s">
        <v>119</v>
      </c>
      <c r="C24" s="47">
        <v>2015</v>
      </c>
      <c r="D24" s="47">
        <v>75</v>
      </c>
      <c r="E24" s="46">
        <v>44228335.789999999</v>
      </c>
      <c r="F24" s="10">
        <f t="shared" si="0"/>
        <v>589711.14386666671</v>
      </c>
      <c r="G24" s="3" t="s">
        <v>4</v>
      </c>
      <c r="H24" s="1"/>
    </row>
    <row r="25" spans="1:8" x14ac:dyDescent="0.25">
      <c r="A25" s="1"/>
      <c r="B25" s="50" t="s">
        <v>120</v>
      </c>
      <c r="C25" s="47">
        <v>2015</v>
      </c>
      <c r="D25" s="47">
        <v>60</v>
      </c>
      <c r="E25" s="46">
        <v>1068444.29</v>
      </c>
      <c r="F25" s="10">
        <f t="shared" si="0"/>
        <v>17807.404833333334</v>
      </c>
      <c r="G25" s="3" t="s">
        <v>4</v>
      </c>
      <c r="H25" s="1"/>
    </row>
    <row r="26" spans="1:8" x14ac:dyDescent="0.25">
      <c r="A26" s="1"/>
      <c r="B26" s="50" t="s">
        <v>121</v>
      </c>
      <c r="C26" s="47">
        <v>2015</v>
      </c>
      <c r="D26" s="47">
        <v>20</v>
      </c>
      <c r="E26" s="46">
        <v>857997.66</v>
      </c>
      <c r="F26" s="10">
        <f t="shared" si="0"/>
        <v>42899.883000000002</v>
      </c>
      <c r="G26" s="3" t="s">
        <v>4</v>
      </c>
      <c r="H26" s="1"/>
    </row>
    <row r="27" spans="1:8" x14ac:dyDescent="0.25">
      <c r="A27" s="1"/>
      <c r="B27" s="50" t="s">
        <v>122</v>
      </c>
      <c r="C27" s="47">
        <v>2015</v>
      </c>
      <c r="D27" s="47">
        <v>20</v>
      </c>
      <c r="E27" s="46">
        <v>373777.35</v>
      </c>
      <c r="F27" s="10">
        <f t="shared" si="0"/>
        <v>18688.8675</v>
      </c>
      <c r="G27" s="3" t="s">
        <v>4</v>
      </c>
      <c r="H27" s="1"/>
    </row>
    <row r="28" spans="1:8" x14ac:dyDescent="0.25">
      <c r="A28" s="1"/>
      <c r="B28" s="50" t="s">
        <v>123</v>
      </c>
      <c r="C28" s="47">
        <v>2015</v>
      </c>
      <c r="D28" s="47">
        <v>10</v>
      </c>
      <c r="E28" s="46">
        <v>2434.9</v>
      </c>
      <c r="F28" s="10">
        <f t="shared" si="0"/>
        <v>243.49</v>
      </c>
      <c r="G28" s="3" t="s">
        <v>4</v>
      </c>
      <c r="H28" s="1"/>
    </row>
    <row r="29" spans="1:8" x14ac:dyDescent="0.25">
      <c r="A29" s="1"/>
      <c r="B29" s="50" t="s">
        <v>124</v>
      </c>
      <c r="C29" s="47">
        <v>2015</v>
      </c>
      <c r="D29" s="47">
        <v>20</v>
      </c>
      <c r="E29" s="46">
        <v>180704</v>
      </c>
      <c r="F29" s="10">
        <f t="shared" si="0"/>
        <v>9035.2000000000007</v>
      </c>
      <c r="G29" s="3" t="s">
        <v>4</v>
      </c>
      <c r="H29" s="1"/>
    </row>
    <row r="30" spans="1:8" x14ac:dyDescent="0.25">
      <c r="A30" s="1"/>
      <c r="B30" s="50" t="s">
        <v>113</v>
      </c>
      <c r="C30" s="47">
        <v>2015</v>
      </c>
      <c r="D30" s="47">
        <v>50</v>
      </c>
      <c r="E30" s="46">
        <v>8116143.9000000004</v>
      </c>
      <c r="F30" s="10">
        <f t="shared" si="0"/>
        <v>162322.878</v>
      </c>
      <c r="G30" s="3" t="s">
        <v>4</v>
      </c>
      <c r="H30" s="1"/>
    </row>
    <row r="31" spans="1:8" x14ac:dyDescent="0.25">
      <c r="A31" s="1"/>
      <c r="B31" s="50" t="s">
        <v>114</v>
      </c>
      <c r="C31" s="47">
        <v>2015</v>
      </c>
      <c r="D31" s="47">
        <v>50</v>
      </c>
      <c r="E31" s="46">
        <v>1090885.6299999999</v>
      </c>
      <c r="F31" s="10">
        <f t="shared" si="0"/>
        <v>21817.712599999999</v>
      </c>
      <c r="G31" s="3" t="s">
        <v>4</v>
      </c>
      <c r="H31" s="1"/>
    </row>
    <row r="32" spans="1:8" x14ac:dyDescent="0.25">
      <c r="A32" s="1"/>
      <c r="B32" s="98" t="s">
        <v>125</v>
      </c>
      <c r="C32" s="99"/>
      <c r="D32" s="99"/>
      <c r="E32" s="100"/>
      <c r="F32" s="18">
        <f>SUM(F10:F31)</f>
        <v>2163223.6747333338</v>
      </c>
      <c r="G32" s="8" t="s">
        <v>4</v>
      </c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</sheetData>
  <sheetProtection password="C6BD" sheet="1" objects="1" scenarios="1"/>
  <mergeCells count="4">
    <mergeCell ref="B32:E3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4" t="s">
        <v>7</v>
      </c>
      <c r="C3" s="114"/>
      <c r="D3" s="114"/>
      <c r="E3" s="114"/>
      <c r="F3" s="114"/>
      <c r="G3" s="114"/>
      <c r="H3" s="114"/>
      <c r="I3" s="1"/>
    </row>
    <row r="4" spans="1:9" ht="15" customHeight="1" x14ac:dyDescent="0.25">
      <c r="A4" s="1"/>
      <c r="B4" s="114"/>
      <c r="C4" s="114"/>
      <c r="D4" s="114"/>
      <c r="E4" s="114"/>
      <c r="F4" s="114"/>
      <c r="G4" s="114"/>
      <c r="H4" s="11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15" t="s">
        <v>86</v>
      </c>
      <c r="C8" s="116"/>
      <c r="D8" s="116"/>
      <c r="E8" s="116"/>
      <c r="F8" s="116"/>
      <c r="G8" s="116"/>
      <c r="H8" s="117"/>
      <c r="I8" s="1"/>
    </row>
    <row r="9" spans="1:9" x14ac:dyDescent="0.25">
      <c r="A9" s="1"/>
      <c r="B9" s="101" t="s">
        <v>74</v>
      </c>
      <c r="C9" s="102"/>
      <c r="D9" s="102"/>
      <c r="E9" s="102"/>
      <c r="F9" s="103"/>
      <c r="G9" s="46">
        <v>9898719</v>
      </c>
      <c r="H9" s="3" t="s">
        <v>4</v>
      </c>
      <c r="I9" s="1"/>
    </row>
    <row r="10" spans="1:9" x14ac:dyDescent="0.25">
      <c r="A10" s="1"/>
      <c r="B10" s="101" t="s">
        <v>75</v>
      </c>
      <c r="C10" s="102"/>
      <c r="D10" s="102"/>
      <c r="E10" s="102"/>
      <c r="F10" s="103"/>
      <c r="G10" s="46">
        <v>7426000</v>
      </c>
      <c r="H10" s="3" t="s">
        <v>4</v>
      </c>
      <c r="I10" s="1"/>
    </row>
    <row r="11" spans="1:9" x14ac:dyDescent="0.25">
      <c r="A11" s="1"/>
      <c r="B11" s="98" t="s">
        <v>76</v>
      </c>
      <c r="C11" s="99"/>
      <c r="D11" s="99"/>
      <c r="E11" s="99"/>
      <c r="F11" s="100"/>
      <c r="G11" s="18">
        <f>G9-G10</f>
        <v>2472719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15" t="s">
        <v>77</v>
      </c>
      <c r="C14" s="116"/>
      <c r="D14" s="116"/>
      <c r="E14" s="116"/>
      <c r="F14" s="116"/>
      <c r="G14" s="116"/>
      <c r="H14" s="117"/>
      <c r="I14" s="1"/>
    </row>
    <row r="15" spans="1:9" x14ac:dyDescent="0.25">
      <c r="A15" s="1"/>
      <c r="B15" s="101" t="s">
        <v>78</v>
      </c>
      <c r="C15" s="102"/>
      <c r="D15" s="102"/>
      <c r="E15" s="102"/>
      <c r="F15" s="103"/>
      <c r="G15" s="46">
        <v>592902</v>
      </c>
      <c r="H15" s="3" t="s">
        <v>4</v>
      </c>
      <c r="I15" s="1"/>
    </row>
    <row r="16" spans="1:9" x14ac:dyDescent="0.25">
      <c r="A16" s="1"/>
      <c r="B16" s="101" t="s">
        <v>79</v>
      </c>
      <c r="C16" s="102"/>
      <c r="D16" s="102"/>
      <c r="E16" s="102"/>
      <c r="F16" s="103"/>
      <c r="G16" s="46">
        <v>-391336</v>
      </c>
      <c r="H16" s="3" t="s">
        <v>4</v>
      </c>
      <c r="I16" s="1"/>
    </row>
    <row r="17" spans="1:9" x14ac:dyDescent="0.25">
      <c r="A17" s="1"/>
      <c r="B17" s="98" t="s">
        <v>80</v>
      </c>
      <c r="C17" s="99"/>
      <c r="D17" s="99"/>
      <c r="E17" s="99"/>
      <c r="F17" s="100"/>
      <c r="G17" s="18">
        <f>G15-G16</f>
        <v>984238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15" t="s">
        <v>87</v>
      </c>
      <c r="C20" s="116"/>
      <c r="D20" s="116"/>
      <c r="E20" s="116"/>
      <c r="F20" s="116"/>
      <c r="G20" s="116"/>
      <c r="H20" s="117"/>
      <c r="I20" s="1"/>
    </row>
    <row r="21" spans="1:9" x14ac:dyDescent="0.25">
      <c r="A21" s="1"/>
      <c r="B21" s="101" t="s">
        <v>88</v>
      </c>
      <c r="C21" s="102"/>
      <c r="D21" s="102"/>
      <c r="E21" s="102"/>
      <c r="F21" s="103"/>
      <c r="G21" s="46">
        <v>2301972</v>
      </c>
      <c r="H21" s="3" t="s">
        <v>4</v>
      </c>
      <c r="I21" s="1"/>
    </row>
    <row r="22" spans="1:9" x14ac:dyDescent="0.25">
      <c r="A22" s="1"/>
      <c r="B22" s="101" t="s">
        <v>90</v>
      </c>
      <c r="C22" s="102"/>
      <c r="D22" s="102"/>
      <c r="E22" s="102"/>
      <c r="F22" s="103"/>
      <c r="G22" s="46">
        <v>550000</v>
      </c>
      <c r="H22" s="3" t="s">
        <v>4</v>
      </c>
      <c r="I22" s="1"/>
    </row>
    <row r="23" spans="1:9" x14ac:dyDescent="0.25">
      <c r="A23" s="1"/>
      <c r="B23" s="98" t="s">
        <v>89</v>
      </c>
      <c r="C23" s="99"/>
      <c r="D23" s="99"/>
      <c r="E23" s="99"/>
      <c r="F23" s="100"/>
      <c r="G23" s="18">
        <f>G21-G22</f>
        <v>1751972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15" t="s">
        <v>81</v>
      </c>
      <c r="C26" s="116"/>
      <c r="D26" s="116"/>
      <c r="E26" s="116"/>
      <c r="F26" s="116"/>
      <c r="G26" s="116"/>
      <c r="H26" s="117"/>
      <c r="I26" s="1"/>
    </row>
    <row r="27" spans="1:9" x14ac:dyDescent="0.25">
      <c r="A27" s="1"/>
      <c r="B27" s="101" t="s">
        <v>82</v>
      </c>
      <c r="C27" s="102"/>
      <c r="D27" s="102"/>
      <c r="E27" s="102"/>
      <c r="F27" s="103"/>
      <c r="G27" s="46">
        <v>1930000</v>
      </c>
      <c r="H27" s="3" t="s">
        <v>4</v>
      </c>
      <c r="I27" s="1"/>
    </row>
    <row r="28" spans="1:9" x14ac:dyDescent="0.25">
      <c r="A28" s="1"/>
      <c r="B28" s="101" t="s">
        <v>83</v>
      </c>
      <c r="C28" s="102"/>
      <c r="D28" s="102"/>
      <c r="E28" s="102"/>
      <c r="F28" s="103"/>
      <c r="G28" s="46">
        <v>3619667</v>
      </c>
      <c r="H28" s="3" t="s">
        <v>4</v>
      </c>
      <c r="I28" s="1"/>
    </row>
    <row r="29" spans="1:9" x14ac:dyDescent="0.25">
      <c r="A29" s="1"/>
      <c r="B29" s="101" t="s">
        <v>84</v>
      </c>
      <c r="C29" s="102"/>
      <c r="D29" s="102"/>
      <c r="E29" s="102"/>
      <c r="F29" s="103"/>
      <c r="G29" s="10">
        <f>'Fane 7. Gen. inv. i 2015'!F32</f>
        <v>2163223.6747333338</v>
      </c>
      <c r="H29" s="3" t="s">
        <v>4</v>
      </c>
      <c r="I29" s="1"/>
    </row>
    <row r="30" spans="1:9" x14ac:dyDescent="0.25">
      <c r="A30" s="1"/>
      <c r="B30" s="98" t="s">
        <v>81</v>
      </c>
      <c r="C30" s="99"/>
      <c r="D30" s="99"/>
      <c r="E30" s="99"/>
      <c r="F30" s="100"/>
      <c r="G30" s="18">
        <f>G29-G27+G29-G28</f>
        <v>-1223219.6505333325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98" t="s">
        <v>129</v>
      </c>
      <c r="C33" s="99"/>
      <c r="D33" s="99"/>
      <c r="E33" s="99"/>
      <c r="F33" s="99"/>
      <c r="G33" s="99"/>
      <c r="H33" s="100"/>
      <c r="I33" s="1"/>
    </row>
    <row r="34" spans="1:9" x14ac:dyDescent="0.25">
      <c r="A34" s="1"/>
      <c r="B34" s="101" t="s">
        <v>130</v>
      </c>
      <c r="C34" s="102"/>
      <c r="D34" s="102"/>
      <c r="E34" s="102"/>
      <c r="F34" s="103"/>
      <c r="G34" s="3">
        <v>0</v>
      </c>
      <c r="H34" s="3" t="s">
        <v>4</v>
      </c>
      <c r="I34" s="1"/>
    </row>
    <row r="35" spans="1:9" x14ac:dyDescent="0.25">
      <c r="A35" s="1"/>
      <c r="B35" s="101" t="s">
        <v>131</v>
      </c>
      <c r="C35" s="102"/>
      <c r="D35" s="102"/>
      <c r="E35" s="102"/>
      <c r="F35" s="103"/>
      <c r="G35" s="55">
        <v>2301972</v>
      </c>
      <c r="H35" s="3" t="s">
        <v>4</v>
      </c>
      <c r="I35" s="1"/>
    </row>
    <row r="36" spans="1:9" x14ac:dyDescent="0.25">
      <c r="A36" s="1"/>
      <c r="B36" s="98" t="s">
        <v>132</v>
      </c>
      <c r="C36" s="99"/>
      <c r="D36" s="99"/>
      <c r="E36" s="99"/>
      <c r="F36" s="100"/>
      <c r="G36" s="18">
        <f>G35-G34</f>
        <v>2301972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22">
    <mergeCell ref="B35:F35"/>
    <mergeCell ref="B36:F36"/>
    <mergeCell ref="B28:F28"/>
    <mergeCell ref="B29:F29"/>
    <mergeCell ref="B30:F30"/>
    <mergeCell ref="B33:H33"/>
    <mergeCell ref="B34:F34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4" t="s">
        <v>6</v>
      </c>
      <c r="C3" s="114"/>
      <c r="D3" s="114"/>
      <c r="E3" s="114"/>
      <c r="F3" s="114"/>
      <c r="G3" s="114"/>
      <c r="H3" s="114"/>
      <c r="I3" s="1"/>
    </row>
    <row r="4" spans="1:9" ht="15" customHeight="1" x14ac:dyDescent="0.25">
      <c r="A4" s="1"/>
      <c r="B4" s="114"/>
      <c r="C4" s="114"/>
      <c r="D4" s="114"/>
      <c r="E4" s="114"/>
      <c r="F4" s="114"/>
      <c r="G4" s="114"/>
      <c r="H4" s="11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8" t="s">
        <v>39</v>
      </c>
      <c r="C8" s="99"/>
      <c r="D8" s="99"/>
      <c r="E8" s="99"/>
      <c r="F8" s="99"/>
      <c r="G8" s="99"/>
      <c r="H8" s="100"/>
      <c r="I8" s="1"/>
    </row>
    <row r="9" spans="1:9" x14ac:dyDescent="0.25">
      <c r="A9" s="1"/>
      <c r="B9" s="104" t="s">
        <v>41</v>
      </c>
      <c r="C9" s="105"/>
      <c r="D9" s="105"/>
      <c r="E9" s="105"/>
      <c r="F9" s="106"/>
      <c r="G9" s="45">
        <v>180236242</v>
      </c>
      <c r="H9" s="6" t="s">
        <v>4</v>
      </c>
      <c r="I9" s="1"/>
    </row>
    <row r="10" spans="1:9" x14ac:dyDescent="0.25">
      <c r="A10" s="1"/>
      <c r="B10" s="98" t="s">
        <v>42</v>
      </c>
      <c r="C10" s="99"/>
      <c r="D10" s="99"/>
      <c r="E10" s="99"/>
      <c r="F10" s="99"/>
      <c r="G10" s="99"/>
      <c r="H10" s="100"/>
      <c r="I10" s="1"/>
    </row>
    <row r="11" spans="1:9" x14ac:dyDescent="0.25">
      <c r="A11" s="1"/>
      <c r="B11" s="101" t="s">
        <v>43</v>
      </c>
      <c r="C11" s="102"/>
      <c r="D11" s="103"/>
      <c r="E11" s="46">
        <v>88964537</v>
      </c>
      <c r="F11" s="3" t="s">
        <v>4</v>
      </c>
      <c r="G11" s="9"/>
      <c r="H11" s="13"/>
      <c r="I11" s="1"/>
    </row>
    <row r="12" spans="1:9" x14ac:dyDescent="0.25">
      <c r="A12" s="1"/>
      <c r="B12" s="101" t="s">
        <v>44</v>
      </c>
      <c r="C12" s="102"/>
      <c r="D12" s="103"/>
      <c r="E12" s="46">
        <v>9997504</v>
      </c>
      <c r="F12" s="3" t="s">
        <v>4</v>
      </c>
      <c r="G12" s="4"/>
      <c r="H12" s="14"/>
      <c r="I12" s="1"/>
    </row>
    <row r="13" spans="1:9" x14ac:dyDescent="0.25">
      <c r="A13" s="1"/>
      <c r="B13" s="101" t="s">
        <v>45</v>
      </c>
      <c r="C13" s="102"/>
      <c r="D13" s="103"/>
      <c r="E13" s="46">
        <v>2171688</v>
      </c>
      <c r="F13" s="3" t="s">
        <v>4</v>
      </c>
      <c r="G13" s="4"/>
      <c r="H13" s="14"/>
      <c r="I13" s="1"/>
    </row>
    <row r="14" spans="1:9" x14ac:dyDescent="0.25">
      <c r="A14" s="1"/>
      <c r="B14" s="101" t="s">
        <v>46</v>
      </c>
      <c r="C14" s="102"/>
      <c r="D14" s="103"/>
      <c r="E14" s="46">
        <v>3566667</v>
      </c>
      <c r="F14" s="3" t="s">
        <v>4</v>
      </c>
      <c r="G14" s="4"/>
      <c r="H14" s="14"/>
      <c r="I14" s="1"/>
    </row>
    <row r="15" spans="1:9" x14ac:dyDescent="0.25">
      <c r="A15" s="1"/>
      <c r="B15" s="104" t="s">
        <v>47</v>
      </c>
      <c r="C15" s="105"/>
      <c r="D15" s="106"/>
      <c r="E15" s="17">
        <f>SUM(E11:E14)</f>
        <v>104700396</v>
      </c>
      <c r="F15" s="6" t="s">
        <v>4</v>
      </c>
      <c r="G15" s="4"/>
      <c r="H15" s="14"/>
      <c r="I15" s="1"/>
    </row>
    <row r="16" spans="1:9" x14ac:dyDescent="0.25">
      <c r="A16" s="1"/>
      <c r="B16" s="101" t="s">
        <v>48</v>
      </c>
      <c r="C16" s="102"/>
      <c r="D16" s="103"/>
      <c r="E16" s="46">
        <v>10605059</v>
      </c>
      <c r="F16" s="3" t="s">
        <v>4</v>
      </c>
      <c r="G16" s="4"/>
      <c r="H16" s="14"/>
      <c r="I16" s="1"/>
    </row>
    <row r="17" spans="1:9" x14ac:dyDescent="0.25">
      <c r="A17" s="1"/>
      <c r="B17" s="101" t="s">
        <v>49</v>
      </c>
      <c r="C17" s="102"/>
      <c r="D17" s="103"/>
      <c r="E17" s="46">
        <v>21300223</v>
      </c>
      <c r="F17" s="3" t="s">
        <v>4</v>
      </c>
      <c r="G17" s="4"/>
      <c r="H17" s="14"/>
      <c r="I17" s="1"/>
    </row>
    <row r="18" spans="1:9" x14ac:dyDescent="0.25">
      <c r="A18" s="1"/>
      <c r="B18" s="101" t="s">
        <v>50</v>
      </c>
      <c r="C18" s="102"/>
      <c r="D18" s="103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104" t="s">
        <v>51</v>
      </c>
      <c r="C19" s="105"/>
      <c r="D19" s="106"/>
      <c r="E19" s="17">
        <f>SUM(E16:E18)</f>
        <v>31905282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94" t="s">
        <v>52</v>
      </c>
      <c r="C20" s="95"/>
      <c r="D20" s="96"/>
      <c r="E20" s="46">
        <v>0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94" t="s">
        <v>53</v>
      </c>
      <c r="C21" s="95"/>
      <c r="D21" s="96"/>
      <c r="E21" s="46">
        <v>-47439116</v>
      </c>
      <c r="F21" s="3" t="s">
        <v>4</v>
      </c>
      <c r="G21" s="4"/>
      <c r="H21" s="14"/>
      <c r="I21" s="1"/>
    </row>
    <row r="22" spans="1:9" x14ac:dyDescent="0.25">
      <c r="A22" s="1"/>
      <c r="B22" s="101" t="s">
        <v>54</v>
      </c>
      <c r="C22" s="102"/>
      <c r="D22" s="103"/>
      <c r="E22" s="46">
        <v>-31171930</v>
      </c>
      <c r="F22" s="3" t="s">
        <v>4</v>
      </c>
      <c r="G22" s="4"/>
      <c r="H22" s="14"/>
      <c r="I22" s="1"/>
    </row>
    <row r="23" spans="1:9" x14ac:dyDescent="0.25">
      <c r="A23" s="1"/>
      <c r="B23" s="101" t="s">
        <v>55</v>
      </c>
      <c r="C23" s="102"/>
      <c r="D23" s="103"/>
      <c r="E23" s="46">
        <v>-131250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94" t="s">
        <v>56</v>
      </c>
      <c r="C24" s="95"/>
      <c r="D24" s="96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94" t="s">
        <v>57</v>
      </c>
      <c r="C25" s="95"/>
      <c r="D25" s="96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94" t="s">
        <v>58</v>
      </c>
      <c r="C26" s="95"/>
      <c r="D26" s="96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104" t="s">
        <v>59</v>
      </c>
      <c r="C27" s="105"/>
      <c r="D27" s="106"/>
      <c r="E27" s="17">
        <f>SUM(E20:E26)</f>
        <v>-78742296</v>
      </c>
      <c r="F27" s="6" t="s">
        <v>4</v>
      </c>
      <c r="G27" s="5"/>
      <c r="H27" s="15"/>
      <c r="I27" s="1"/>
    </row>
    <row r="28" spans="1:9" x14ac:dyDescent="0.25">
      <c r="A28" s="1"/>
      <c r="B28" s="104" t="s">
        <v>60</v>
      </c>
      <c r="C28" s="105"/>
      <c r="D28" s="106"/>
      <c r="E28" s="17">
        <f>E15+E19+E27</f>
        <v>57863382</v>
      </c>
      <c r="F28" s="6" t="s">
        <v>4</v>
      </c>
      <c r="G28" s="16">
        <f>IF(E28&lt;0,0,-E28)</f>
        <v>-57863382</v>
      </c>
      <c r="H28" s="6" t="s">
        <v>4</v>
      </c>
      <c r="I28" s="1"/>
    </row>
    <row r="29" spans="1:9" x14ac:dyDescent="0.25">
      <c r="A29" s="1"/>
      <c r="B29" s="98" t="s">
        <v>61</v>
      </c>
      <c r="C29" s="99"/>
      <c r="D29" s="99"/>
      <c r="E29" s="99"/>
      <c r="F29" s="99"/>
      <c r="G29" s="99"/>
      <c r="H29" s="100"/>
      <c r="I29" s="1"/>
    </row>
    <row r="30" spans="1:9" x14ac:dyDescent="0.25">
      <c r="A30" s="1"/>
      <c r="B30" s="104" t="s">
        <v>61</v>
      </c>
      <c r="C30" s="105"/>
      <c r="D30" s="106"/>
      <c r="E30" s="45">
        <v>0</v>
      </c>
      <c r="F30" s="6" t="s">
        <v>4</v>
      </c>
      <c r="G30" s="17">
        <f>-$E$30</f>
        <v>0</v>
      </c>
      <c r="H30" s="6" t="s">
        <v>4</v>
      </c>
      <c r="I30" s="1"/>
    </row>
    <row r="31" spans="1:9" x14ac:dyDescent="0.25">
      <c r="A31" s="1"/>
      <c r="B31" s="118" t="s">
        <v>126</v>
      </c>
      <c r="C31" s="99"/>
      <c r="D31" s="99"/>
      <c r="E31" s="99"/>
      <c r="F31" s="99"/>
      <c r="G31" s="99"/>
      <c r="H31" s="100"/>
      <c r="I31" s="1"/>
    </row>
    <row r="32" spans="1:9" ht="30" customHeight="1" x14ac:dyDescent="0.25">
      <c r="A32" s="1"/>
      <c r="B32" s="94" t="s">
        <v>127</v>
      </c>
      <c r="C32" s="95"/>
      <c r="D32" s="96"/>
      <c r="E32" s="46">
        <v>139304744</v>
      </c>
      <c r="F32" s="3" t="s">
        <v>4</v>
      </c>
      <c r="G32" s="9"/>
      <c r="H32" s="13"/>
      <c r="I32" s="1"/>
    </row>
    <row r="33" spans="1:9" x14ac:dyDescent="0.25">
      <c r="A33" s="1"/>
      <c r="B33" s="101" t="s">
        <v>62</v>
      </c>
      <c r="C33" s="102"/>
      <c r="D33" s="103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94" t="s">
        <v>63</v>
      </c>
      <c r="C34" s="95"/>
      <c r="D34" s="96"/>
      <c r="E34" s="46">
        <v>6013623</v>
      </c>
      <c r="F34" s="3" t="s">
        <v>4</v>
      </c>
      <c r="G34" s="5"/>
      <c r="H34" s="15"/>
      <c r="I34" s="1"/>
    </row>
    <row r="35" spans="1:9" x14ac:dyDescent="0.25">
      <c r="A35" s="1"/>
      <c r="B35" s="104" t="s">
        <v>64</v>
      </c>
      <c r="C35" s="105"/>
      <c r="D35" s="106"/>
      <c r="E35" s="17">
        <f>SUM(E32:E34)</f>
        <v>145318367</v>
      </c>
      <c r="F35" s="6" t="s">
        <v>4</v>
      </c>
      <c r="G35" s="17">
        <f>-E35</f>
        <v>-145318367</v>
      </c>
      <c r="H35" s="6" t="s">
        <v>4</v>
      </c>
      <c r="I35" s="1"/>
    </row>
    <row r="36" spans="1:9" x14ac:dyDescent="0.25">
      <c r="A36" s="1"/>
      <c r="B36" s="98" t="s">
        <v>40</v>
      </c>
      <c r="C36" s="99"/>
      <c r="D36" s="99"/>
      <c r="E36" s="99"/>
      <c r="F36" s="100"/>
      <c r="G36" s="18">
        <f>$G$9+$G$28+$G$30+$G$35</f>
        <v>-22945507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2016-12-13T11:09:29Z</dcterms:modified>
</cp:coreProperties>
</file>