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E31" i="19" l="1"/>
  <c r="C36" i="19" l="1"/>
  <c r="E36" i="19" s="1"/>
  <c r="F70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13" i="15" l="1"/>
  <c r="C15" i="15" s="1"/>
  <c r="C11" i="8" s="1"/>
  <c r="C14" i="16"/>
  <c r="C8" i="8" s="1"/>
  <c r="C9" i="9"/>
  <c r="C15" i="8" s="1"/>
  <c r="E29" i="19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69" i="7" s="1"/>
  <c r="F59" i="2" l="1"/>
  <c r="C9" i="10" s="1"/>
  <c r="C15" i="11" l="1"/>
  <c r="C29" i="8" s="1"/>
  <c r="C15" i="13"/>
  <c r="C27" i="8" s="1"/>
  <c r="C14" i="4"/>
  <c r="C25" i="8" s="1"/>
  <c r="C25" i="3"/>
  <c r="C23" i="8" s="1"/>
  <c r="F71" i="7"/>
  <c r="C18" i="8" s="1"/>
  <c r="C19" i="3"/>
  <c r="C22" i="8" s="1"/>
  <c r="C13" i="3"/>
  <c r="C21" i="8" s="1"/>
  <c r="C8" i="4"/>
  <c r="C24" i="8" s="1"/>
  <c r="C10" i="10"/>
  <c r="C17" i="8" s="1"/>
  <c r="F61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<sst xmlns="http://schemas.openxmlformats.org/spreadsheetml/2006/main" count="687" uniqueCount="268">
  <si>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</si>
  <si>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</si>
  <si>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</si>
  <si>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</si>
  <si>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</si>
  <si>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</si>
  <si>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</si>
  <si>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</si>
  <si>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</si>
  <si>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</si>
  <si>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</si>
  <si>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</si>
  <si>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</si>
  <si>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</si>
  <si>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</si>
  <si>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</si>
  <si>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</si>
  <si>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</si>
  <si>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</si>
  <si>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</si>
  <si>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</si>
  <si>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</si>
  <si>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</si>
  <si>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</si>
  <si>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</si>
  <si>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</si>
  <si>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</si>
  <si>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</si>
  <si>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</si>
  <si>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</si>
  <si>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</si>
  <si>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</si>
  <si>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</si>
  <si>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</si>
  <si>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</si>
  <si>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</si>
  <si>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</si>
  <si>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</si>
  <si>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</si>
  <si>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</si>
  <si>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</si>
  <si>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</si>
  <si>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</si>
  <si>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</si>
  <si>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</si>
  <si>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</si>
  <si>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</si>
  <si>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</si>
  <si>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</si>
  <si>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</si>
  <si>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</si>
  <si>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</si>
  <si>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</si>
  <si>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</si>
  <si>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</si>
  <si>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</si>
  <si>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</si>
  <si>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</si>
  <si>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</si>
  <si>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</si>
  <si>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</si>
  <si>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</si>
  <si>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</si>
  <si>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</si>
  <si>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</si>
  <si>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</si>
  <si>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</si>
  <si>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</si>
  <si>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</si>
  <si>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</si>
  <si>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</si>
  <si>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</si>
  <si>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</si>
  <si>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</si>
  <si>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</si>
  <si>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</si>
  <si>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</si>
  <si>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</si>
  <si>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</si>
  <si>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</si>
  <si>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</si>
  <si>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</si>
  <si>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</si>
  <si>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</si>
  <si>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</si>
  <si>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</si>
  <si>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</si>
  <si>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</si>
  <si>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</si>
  <si>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</si>
  <si>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</si>
  <si>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</si>
  <si>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</si>
  <si>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</si>
  <si>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</si>
  <si>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</si>
  <si>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</si>
  <si>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</si>
  <si>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</si>
  <si>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</si>
  <si>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</si>
  <si>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</si>
  <si>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</si>
  <si>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</si>
  <si>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</si>
  <si>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</si>
  <si>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</si>
  <si>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</si>
  <si>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</si>
  <si>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</si>
  <si>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</si>
  <si>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</si>
  <si>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</si>
  <si>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</si>
  <si>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</si>
  <si>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</si>
  <si>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</si>
  <si>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</si>
  <si>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</si>
  <si>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</si>
  <si>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</si>
  <si>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</si>
  <si>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</si>
  <si>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</si>
  <si>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</si>
  <si>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</si>
  <si>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</si>
  <si>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</si>
  <si>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</si>
  <si>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</si>
  <si>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</si>
  <si>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</si>
  <si>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</si>
  <si>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</si>
  <si>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</si>
  <si>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</si>
  <si>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</si>
  <si>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</si>
  <si>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</si>
  <si>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</si>
  <si>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</si>
  <si>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</si>
  <si>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</si>
  <si>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</si>
  <si>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</si>
  <si>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</si>
  <si>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</si>
  <si>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</si>
  <si>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</si>
  <si>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</si>
  <si>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</si>
  <si>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</si>
  <si>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</si>
  <si>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</si>
  <si>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</si>
  <si>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</si>
  <si>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</si>
  <si>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</si>
  <si>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</si>
  <si>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</si>
  <si>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</si>
  <si>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</si>
  <si>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</si>
  <si>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</si>
  <si>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</si>
  <si>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</si>
  <si>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</si>
  <si>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</si>
  <si>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</si>
  <si>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</si>
  <si>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</si>
  <si>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</si>
  <si>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</si>
  <si>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</si>
  <si>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</si>
  <si>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</si>
  <si>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</si>
  <si>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</si>
  <si>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</si>
  <si>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</si>
  <si>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</si>
  <si>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</si>
  <si>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</si>
  <si>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</si>
  <si>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</si>
  <si>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</si>
  <si>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</si>
  <si>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</si>
  <si>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 LAR-løsninger i Drastrup (godkendt i PL2014) </t>
  </si>
  <si>
    <t>SMS-tjeneste</t>
  </si>
  <si>
    <t>Indløb med riste, Konstruktioner</t>
  </si>
  <si>
    <t>Indløb med riste, Mek/EL</t>
  </si>
  <si>
    <t>Sand- og fedtfang, Mek/EL</t>
  </si>
  <si>
    <t>Forklaring, Konstruktioner</t>
  </si>
  <si>
    <t>Forklaring, Mek/EL</t>
  </si>
  <si>
    <t>Forklaring, SRO</t>
  </si>
  <si>
    <t>Beluftningstanke, Konstruktioner</t>
  </si>
  <si>
    <t>Beluftningstanke, Mek/EL</t>
  </si>
  <si>
    <t>Beluftningstanke, SRO</t>
  </si>
  <si>
    <t>Forafvanding, slam, Mek/EL</t>
  </si>
  <si>
    <t>Forafvanding, slam, SRO</t>
  </si>
  <si>
    <t>Rådnetanke, slam, Mek/EL</t>
  </si>
  <si>
    <t>Gasdisponering, Konstruktioner</t>
  </si>
  <si>
    <t>Gasdisponering, Mek/EL</t>
  </si>
  <si>
    <t>Gasdisponering - elproduktionsanlæg, Mek/EL</t>
  </si>
  <si>
    <t>Gasdisponering - elproduktionsanlæg, SRO</t>
  </si>
  <si>
    <t>Slutdisponering, slam - højteknologisk (slamtørring), Mek/EL</t>
  </si>
  <si>
    <t>Slutdisponering, slam - højteknologisk (slamtørring), SRO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</si>
  <si>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</si>
  <si>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</si>
  <si>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</si>
  <si>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</si>
  <si>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Strømpeforing Ø 200 mm &lt; Ledningsnet ≤ Ø 500 mm</t>
  </si>
  <si>
    <t>Brønde</t>
  </si>
  <si>
    <t>Stik</t>
  </si>
  <si>
    <t>Tryksatte minipumpestationer (husstandssystemer)</t>
  </si>
  <si>
    <t>Pumpestationer i brønde (&lt; 6,25 m2), Konstruktioner</t>
  </si>
  <si>
    <t>Pumpestationer i brønde (&lt; 6,25 m2), Mek/EL</t>
  </si>
  <si>
    <t>Pumpestationer i brønde (&lt; 6,25 m2), SRO</t>
  </si>
  <si>
    <t>Pumpestationer m. overbygning (&lt; 20 m2), Konstruktioner</t>
  </si>
  <si>
    <t>Pumpestationer m. overbygning (&lt; 20 m2), Mek/EL</t>
  </si>
  <si>
    <t>Pumpestationer m. overbygning (&lt; 20 m2), SRO</t>
  </si>
  <si>
    <t>Pumpestationer i underjordiske bygværker (&lt;50 m2), Konstruktioner</t>
  </si>
  <si>
    <t>Pumpestationer i underjordiske bygværker (&lt;50 m2), Mek/El</t>
  </si>
  <si>
    <t>Pumpeinstallation Miljøklasse A (100-300 l/s) - Mek/EL</t>
  </si>
  <si>
    <t>Pumpeinstallation Miljøklasse B (300-600 l/s) - Mek/EL</t>
  </si>
  <si>
    <t>Pumpeinstallation Miljøklasse B (300-600 l/s) - SRO</t>
  </si>
  <si>
    <t>Pumpeinstallation Miljøklasse B (1.000-1.500 l/s) - Mek/EL</t>
  </si>
  <si>
    <t>Pumpeinstallation Miljøklasse B (1.000-1.500 l/s) - SRO</t>
  </si>
  <si>
    <t>Overbygning</t>
  </si>
  <si>
    <t>Installationer "ingen eller faste riste" (mindre end 7 m2)</t>
  </si>
  <si>
    <t>Indløb-/udløbsarrangement</t>
  </si>
  <si>
    <t>Jordbassin Klasse B</t>
  </si>
  <si>
    <t>Administrationbygninger</t>
  </si>
  <si>
    <t>Arbejdsplads</t>
  </si>
  <si>
    <t>Køretøjer, små lastvogne (&lt; 3.500 kg.)</t>
  </si>
  <si>
    <t>Køretøjer, entreprenørmaskiner</t>
  </si>
  <si>
    <t>2014</t>
  </si>
  <si>
    <t>60</t>
  </si>
  <si>
    <t>20</t>
  </si>
  <si>
    <t>10</t>
  </si>
  <si>
    <t>75</t>
  </si>
  <si>
    <t>50</t>
  </si>
  <si>
    <t>30</t>
  </si>
  <si>
    <t>5</t>
  </si>
  <si>
    <t>6</t>
  </si>
  <si>
    <t>Indløb med riste, SRO</t>
  </si>
  <si>
    <t>Sand- og fedtfang, SRO</t>
  </si>
  <si>
    <t>Efterklaringstanke, Mek/El</t>
  </si>
  <si>
    <t>Efterklaringstanke, SRO</t>
  </si>
  <si>
    <t>Gasdisponering - elproduktionsanlæg, Konstruktioner</t>
  </si>
  <si>
    <t>Slutafvanding, slam - højteknologisk (centrifuger), Konstruktioner</t>
  </si>
  <si>
    <t>Slutafvanding, slam - højteknologisk (centrifuger), Mek/El</t>
  </si>
  <si>
    <t>Slutafvanding, slam - højteknologisk (centrifuger), SRO</t>
  </si>
  <si>
    <t>Køretøjer, store lastvogne (&gt; 3.500 kg.)</t>
  </si>
  <si>
    <t>Strømpeforing ≤ Ø 200 mm</t>
  </si>
  <si>
    <t>Efterklaringstanke, Konstruktioner</t>
  </si>
  <si>
    <t>Rådnetanke, slam, SRO</t>
  </si>
  <si>
    <t>Gasdisponering, SRO</t>
  </si>
  <si>
    <t>Jordbassin Klasse A</t>
  </si>
  <si>
    <t>Tjenestemandspensioner</t>
  </si>
  <si>
    <t>Ejendomsskatter</t>
  </si>
  <si>
    <t>Selskabsskatter</t>
  </si>
  <si>
    <t>Spildevandsafgift</t>
  </si>
  <si>
    <t>Køb af ydelser og produkter, der er omfattet af prisloftreguleringen, hos et andet selskab</t>
  </si>
  <si>
    <t>Randers Spildevand AS</t>
  </si>
  <si>
    <t>S075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</si>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</sst>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265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266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Randers Spildevand AS</v>
      </c>
      <c r="B1" s="56"/>
      <c r="C1" s="56"/>
      <c r="D1" s="56"/>
      <c r="E1" s="56"/>
    </row>
    <row r="2" spans="1:5" x14ac:dyDescent="0.25">
      <c r="A2" s="222" t="str">
        <f>'1. Forside'!A2</f>
        <v>S075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189</v>
      </c>
      <c r="C7" s="51">
        <v>34000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34000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Randers Spildevand AS</v>
      </c>
      <c r="B1" s="26"/>
      <c r="C1" s="26"/>
      <c r="D1" s="26"/>
      <c r="E1" s="26"/>
    </row>
    <row r="2" spans="1:5" x14ac:dyDescent="0.25">
      <c r="A2" s="223" t="str">
        <f>'1. Forside'!A2</f>
        <v>S075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 t="s">
        <v>188</v>
      </c>
      <c r="C8" s="51">
        <v>100231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100231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100231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-100231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Randers Spildevand AS</v>
      </c>
      <c r="B1" s="26"/>
      <c r="C1" s="26"/>
      <c r="D1" s="26"/>
      <c r="E1" s="26"/>
    </row>
    <row r="2" spans="1:5" x14ac:dyDescent="0.25">
      <c r="A2" s="223" t="str">
        <f>'1. Forside'!A2</f>
        <v>S075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70000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-70000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-44031.74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350000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-394031.74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Randers Spildevand AS</v>
      </c>
      <c r="B1" s="26"/>
      <c r="C1" s="26"/>
      <c r="D1" s="26"/>
      <c r="E1" s="26"/>
    </row>
    <row r="2" spans="1:5" x14ac:dyDescent="0.25">
      <c r="A2" s="223" t="str">
        <f>'1. Forside'!A2</f>
        <v>S075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-23471555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-23471555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Randers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140303584.22121921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83589570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6126931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34902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2705853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92457256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6646444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58677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6705121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-3995911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-40752449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-50674231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-149573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-95572164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3590213</v>
      </c>
      <c r="D27" s="79" t="s">
        <v>0</v>
      </c>
      <c r="E27" s="10">
        <f>IF(C27&lt;0,0,-C27)</f>
        <v>-3590213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3663300</v>
      </c>
      <c r="D29" s="79" t="s">
        <v>0</v>
      </c>
      <c r="E29" s="10">
        <f>-C29</f>
        <v>-3663300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139409890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139409890</v>
      </c>
      <c r="D36" s="79" t="s">
        <v>0</v>
      </c>
      <c r="E36" s="10">
        <f>-C36</f>
        <v>-139409890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-6359818.7787807882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Randers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S075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544955</v>
      </c>
      <c r="D7" s="224" t="s">
        <v>0</v>
      </c>
      <c r="E7" s="225">
        <v>5600409</v>
      </c>
      <c r="F7" s="224" t="s">
        <v>0</v>
      </c>
      <c r="G7" s="225">
        <v>9041733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1182547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1823003</v>
      </c>
      <c r="F9" s="224" t="s">
        <v>0</v>
      </c>
      <c r="G9" s="226">
        <v>3663300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544955</v>
      </c>
      <c r="D11" s="228" t="s">
        <v>0</v>
      </c>
      <c r="E11" s="55">
        <f>C11+E7-E8-E9</f>
        <v>3139814</v>
      </c>
      <c r="F11" s="228" t="s">
        <v>0</v>
      </c>
      <c r="G11" s="55">
        <f>E11+G7-G8-G9</f>
        <v>8518247</v>
      </c>
      <c r="H11" s="228" t="s">
        <v>0</v>
      </c>
      <c r="I11" s="55">
        <f>G11+I7-I8-I9</f>
        <v>8518247</v>
      </c>
      <c r="J11" s="228" t="s">
        <v>0</v>
      </c>
      <c r="K11" s="55">
        <f>K7-K8-K9+K10+I11</f>
        <v>8518247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Randers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S075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49363065.348822817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-187579.64832552671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49175485.700497292</v>
      </c>
      <c r="D13" s="79" t="s">
        <v>0</v>
      </c>
      <c r="E13" s="6">
        <f>C13</f>
        <v>49175485.700497292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82515092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267</v>
      </c>
      <c r="C16" s="14">
        <f>'6. Gennemførte investeringer'!F61</f>
        <v>9175457.5592333339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1318146.5717999991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investeringer'!F71</f>
        <v>4201580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97210276.131033331</v>
      </c>
      <c r="D19" s="79" t="s">
        <v>0</v>
      </c>
      <c r="E19" s="8">
        <f>C19</f>
        <v>97210276.131033331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omkostninger'!C13</f>
        <v>5702791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omkostninger'!C19</f>
        <v>222000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omkostninger'!C25</f>
        <v>-1145917.3799999999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34000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100231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-100231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-70000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-394031.74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4348841.88</v>
      </c>
      <c r="D30" s="79" t="s">
        <v>0</v>
      </c>
      <c r="E30" s="6">
        <f>C30</f>
        <v>4348841.88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-6359818.7787807882</v>
      </c>
      <c r="D34" s="79" t="s">
        <v>0</v>
      </c>
      <c r="E34" s="12">
        <f>C34</f>
        <v>-6359818.7787807882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144374784.93274984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4049517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35.652346917607666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Randers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S075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49363065.348822817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49363065.348822817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49363065.348822817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-187579.64832552671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Randers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41835197.883127339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49175485.700497292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49363065.348822817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942834.54816251574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Randers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S075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3456220208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82515092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82515092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58"/>
  <sheetViews>
    <sheetView view="pageLayout" topLeftCell="A32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Randers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S075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190</v>
      </c>
      <c r="C8" s="30" t="s">
        <v>237</v>
      </c>
      <c r="D8" s="31" t="s">
        <v>238</v>
      </c>
      <c r="E8" s="32">
        <v>621775.61</v>
      </c>
      <c r="F8" s="34">
        <f t="shared" ref="F8" si="0">E8/D8</f>
        <v>10362.926833333333</v>
      </c>
      <c r="G8" s="35" t="s">
        <v>0</v>
      </c>
      <c r="H8" s="26"/>
    </row>
    <row r="9" spans="1:8" s="150" customFormat="1" x14ac:dyDescent="0.25">
      <c r="A9" s="26"/>
      <c r="B9" s="29" t="s">
        <v>191</v>
      </c>
      <c r="C9" s="30" t="s">
        <v>237</v>
      </c>
      <c r="D9" s="31" t="s">
        <v>239</v>
      </c>
      <c r="E9" s="32">
        <v>17147.61</v>
      </c>
      <c r="F9" s="34">
        <f t="shared" ref="F9:F58" si="1">E9/D9</f>
        <v>857.38049999999998</v>
      </c>
      <c r="G9" s="35" t="s">
        <v>0</v>
      </c>
      <c r="H9" s="26"/>
    </row>
    <row r="10" spans="1:8" s="150" customFormat="1" x14ac:dyDescent="0.25">
      <c r="A10" s="26"/>
      <c r="B10" s="29" t="s">
        <v>192</v>
      </c>
      <c r="C10" s="30" t="s">
        <v>237</v>
      </c>
      <c r="D10" s="31" t="s">
        <v>239</v>
      </c>
      <c r="E10" s="32">
        <v>333959.7</v>
      </c>
      <c r="F10" s="34">
        <f t="shared" si="1"/>
        <v>16697.985000000001</v>
      </c>
      <c r="G10" s="35" t="s">
        <v>0</v>
      </c>
      <c r="H10" s="26"/>
    </row>
    <row r="11" spans="1:8" s="150" customFormat="1" x14ac:dyDescent="0.25">
      <c r="A11" s="26"/>
      <c r="B11" s="29" t="s">
        <v>193</v>
      </c>
      <c r="C11" s="30" t="s">
        <v>237</v>
      </c>
      <c r="D11" s="31" t="s">
        <v>238</v>
      </c>
      <c r="E11" s="32">
        <v>227087.5</v>
      </c>
      <c r="F11" s="34">
        <f t="shared" si="1"/>
        <v>3784.7916666666665</v>
      </c>
      <c r="G11" s="35" t="s">
        <v>0</v>
      </c>
      <c r="H11" s="26"/>
    </row>
    <row r="12" spans="1:8" s="150" customFormat="1" x14ac:dyDescent="0.25">
      <c r="A12" s="26"/>
      <c r="B12" s="29" t="s">
        <v>194</v>
      </c>
      <c r="C12" s="30" t="s">
        <v>237</v>
      </c>
      <c r="D12" s="31" t="s">
        <v>239</v>
      </c>
      <c r="E12" s="32">
        <v>8706.0400000000009</v>
      </c>
      <c r="F12" s="34">
        <f t="shared" si="1"/>
        <v>435.30200000000002</v>
      </c>
      <c r="G12" s="35" t="s">
        <v>0</v>
      </c>
      <c r="H12" s="26"/>
    </row>
    <row r="13" spans="1:8" s="150" customFormat="1" x14ac:dyDescent="0.25">
      <c r="A13" s="26"/>
      <c r="B13" s="29" t="s">
        <v>195</v>
      </c>
      <c r="C13" s="30" t="s">
        <v>237</v>
      </c>
      <c r="D13" s="31" t="s">
        <v>240</v>
      </c>
      <c r="E13" s="32">
        <v>66626.59</v>
      </c>
      <c r="F13" s="34">
        <f t="shared" si="1"/>
        <v>6662.6589999999997</v>
      </c>
      <c r="G13" s="35" t="s">
        <v>0</v>
      </c>
      <c r="H13" s="26"/>
    </row>
    <row r="14" spans="1:8" s="150" customFormat="1" x14ac:dyDescent="0.25">
      <c r="A14" s="26"/>
      <c r="B14" s="29" t="s">
        <v>196</v>
      </c>
      <c r="C14" s="30" t="s">
        <v>237</v>
      </c>
      <c r="D14" s="31" t="s">
        <v>238</v>
      </c>
      <c r="E14" s="32">
        <v>13015.22</v>
      </c>
      <c r="F14" s="34">
        <f t="shared" si="1"/>
        <v>216.92033333333333</v>
      </c>
      <c r="G14" s="35" t="s">
        <v>0</v>
      </c>
      <c r="H14" s="26"/>
    </row>
    <row r="15" spans="1:8" s="150" customFormat="1" x14ac:dyDescent="0.25">
      <c r="A15" s="26"/>
      <c r="B15" s="29" t="s">
        <v>197</v>
      </c>
      <c r="C15" s="30" t="s">
        <v>237</v>
      </c>
      <c r="D15" s="31" t="s">
        <v>239</v>
      </c>
      <c r="E15" s="32">
        <v>1507845.21</v>
      </c>
      <c r="F15" s="34">
        <f t="shared" si="1"/>
        <v>75392.260500000004</v>
      </c>
      <c r="G15" s="35" t="s">
        <v>0</v>
      </c>
      <c r="H15" s="26"/>
    </row>
    <row r="16" spans="1:8" s="150" customFormat="1" x14ac:dyDescent="0.25">
      <c r="A16" s="26"/>
      <c r="B16" s="29" t="s">
        <v>198</v>
      </c>
      <c r="C16" s="30" t="s">
        <v>237</v>
      </c>
      <c r="D16" s="31" t="s">
        <v>240</v>
      </c>
      <c r="E16" s="32">
        <v>2284.46</v>
      </c>
      <c r="F16" s="34">
        <f t="shared" si="1"/>
        <v>228.446</v>
      </c>
      <c r="G16" s="35" t="s">
        <v>0</v>
      </c>
      <c r="H16" s="26"/>
    </row>
    <row r="17" spans="1:8" s="150" customFormat="1" x14ac:dyDescent="0.25">
      <c r="A17" s="26"/>
      <c r="B17" s="29" t="s">
        <v>199</v>
      </c>
      <c r="C17" s="30" t="s">
        <v>237</v>
      </c>
      <c r="D17" s="31" t="s">
        <v>239</v>
      </c>
      <c r="E17" s="32">
        <v>220114.74</v>
      </c>
      <c r="F17" s="34">
        <f t="shared" si="1"/>
        <v>11005.736999999999</v>
      </c>
      <c r="G17" s="35" t="s">
        <v>0</v>
      </c>
      <c r="H17" s="26"/>
    </row>
    <row r="18" spans="1:8" s="150" customFormat="1" x14ac:dyDescent="0.25">
      <c r="A18" s="26"/>
      <c r="B18" s="29" t="s">
        <v>200</v>
      </c>
      <c r="C18" s="30" t="s">
        <v>237</v>
      </c>
      <c r="D18" s="31" t="s">
        <v>240</v>
      </c>
      <c r="E18" s="32">
        <v>165531.76999999999</v>
      </c>
      <c r="F18" s="34">
        <f t="shared" si="1"/>
        <v>16553.177</v>
      </c>
      <c r="G18" s="35" t="s">
        <v>0</v>
      </c>
      <c r="H18" s="26"/>
    </row>
    <row r="19" spans="1:8" s="150" customFormat="1" x14ac:dyDescent="0.25">
      <c r="A19" s="26"/>
      <c r="B19" s="29" t="s">
        <v>201</v>
      </c>
      <c r="C19" s="30" t="s">
        <v>237</v>
      </c>
      <c r="D19" s="31" t="s">
        <v>239</v>
      </c>
      <c r="E19" s="32">
        <v>22105.9</v>
      </c>
      <c r="F19" s="34">
        <f t="shared" si="1"/>
        <v>1105.2950000000001</v>
      </c>
      <c r="G19" s="35" t="s">
        <v>0</v>
      </c>
      <c r="H19" s="26"/>
    </row>
    <row r="20" spans="1:8" s="150" customFormat="1" x14ac:dyDescent="0.25">
      <c r="A20" s="26"/>
      <c r="B20" s="29" t="s">
        <v>202</v>
      </c>
      <c r="C20" s="30" t="s">
        <v>237</v>
      </c>
      <c r="D20" s="31" t="s">
        <v>238</v>
      </c>
      <c r="E20" s="32">
        <v>40826.629999999997</v>
      </c>
      <c r="F20" s="34">
        <f t="shared" si="1"/>
        <v>680.44383333333326</v>
      </c>
      <c r="G20" s="35" t="s">
        <v>0</v>
      </c>
      <c r="H20" s="26"/>
    </row>
    <row r="21" spans="1:8" s="150" customFormat="1" x14ac:dyDescent="0.25">
      <c r="A21" s="26"/>
      <c r="B21" s="29" t="s">
        <v>203</v>
      </c>
      <c r="C21" s="30" t="s">
        <v>237</v>
      </c>
      <c r="D21" s="31" t="s">
        <v>239</v>
      </c>
      <c r="E21" s="32">
        <v>231072.27</v>
      </c>
      <c r="F21" s="34">
        <f t="shared" si="1"/>
        <v>11553.613499999999</v>
      </c>
      <c r="G21" s="35" t="s">
        <v>0</v>
      </c>
      <c r="H21" s="26"/>
    </row>
    <row r="22" spans="1:8" s="150" customFormat="1" x14ac:dyDescent="0.25">
      <c r="A22" s="26"/>
      <c r="B22" s="29" t="s">
        <v>204</v>
      </c>
      <c r="C22" s="30" t="s">
        <v>237</v>
      </c>
      <c r="D22" s="31" t="s">
        <v>239</v>
      </c>
      <c r="E22" s="32">
        <v>547710.67000000004</v>
      </c>
      <c r="F22" s="34">
        <f t="shared" si="1"/>
        <v>27385.533500000001</v>
      </c>
      <c r="G22" s="35" t="s">
        <v>0</v>
      </c>
      <c r="H22" s="26"/>
    </row>
    <row r="23" spans="1:8" s="150" customFormat="1" x14ac:dyDescent="0.25">
      <c r="A23" s="26"/>
      <c r="B23" s="29" t="s">
        <v>205</v>
      </c>
      <c r="C23" s="30" t="s">
        <v>237</v>
      </c>
      <c r="D23" s="31" t="s">
        <v>240</v>
      </c>
      <c r="E23" s="32">
        <v>151539.66</v>
      </c>
      <c r="F23" s="34">
        <f t="shared" si="1"/>
        <v>15153.966</v>
      </c>
      <c r="G23" s="35" t="s">
        <v>0</v>
      </c>
      <c r="H23" s="26"/>
    </row>
    <row r="24" spans="1:8" s="150" customFormat="1" x14ac:dyDescent="0.25">
      <c r="A24" s="26"/>
      <c r="B24" s="29" t="s">
        <v>206</v>
      </c>
      <c r="C24" s="30" t="s">
        <v>237</v>
      </c>
      <c r="D24" s="31" t="s">
        <v>239</v>
      </c>
      <c r="E24" s="32">
        <v>54947.28</v>
      </c>
      <c r="F24" s="34">
        <f t="shared" si="1"/>
        <v>2747.364</v>
      </c>
      <c r="G24" s="35" t="s">
        <v>0</v>
      </c>
      <c r="H24" s="26"/>
    </row>
    <row r="25" spans="1:8" s="150" customFormat="1" x14ac:dyDescent="0.25">
      <c r="A25" s="26"/>
      <c r="B25" s="29" t="s">
        <v>207</v>
      </c>
      <c r="C25" s="30" t="s">
        <v>237</v>
      </c>
      <c r="D25" s="31" t="s">
        <v>240</v>
      </c>
      <c r="E25" s="32">
        <v>117726.99</v>
      </c>
      <c r="F25" s="34">
        <f t="shared" si="1"/>
        <v>11772.699000000001</v>
      </c>
      <c r="G25" s="35" t="s">
        <v>0</v>
      </c>
      <c r="H25" s="26"/>
    </row>
    <row r="26" spans="1:8" s="150" customFormat="1" x14ac:dyDescent="0.25">
      <c r="A26" s="26"/>
      <c r="B26" s="29" t="s">
        <v>208</v>
      </c>
      <c r="C26" s="30" t="s">
        <v>237</v>
      </c>
      <c r="D26" s="31" t="s">
        <v>241</v>
      </c>
      <c r="E26" s="32">
        <v>91221.9</v>
      </c>
      <c r="F26" s="34">
        <f t="shared" si="1"/>
        <v>1216.2919999999999</v>
      </c>
      <c r="G26" s="35" t="s">
        <v>0</v>
      </c>
      <c r="H26" s="26"/>
    </row>
    <row r="27" spans="1:8" s="150" customFormat="1" x14ac:dyDescent="0.25">
      <c r="A27" s="26"/>
      <c r="B27" s="29" t="s">
        <v>209</v>
      </c>
      <c r="C27" s="30" t="s">
        <v>237</v>
      </c>
      <c r="D27" s="31" t="s">
        <v>241</v>
      </c>
      <c r="E27" s="32">
        <v>46264977.030000001</v>
      </c>
      <c r="F27" s="34">
        <f t="shared" si="1"/>
        <v>616866.36040000001</v>
      </c>
      <c r="G27" s="35" t="s">
        <v>0</v>
      </c>
      <c r="H27" s="26"/>
    </row>
    <row r="28" spans="1:8" s="150" customFormat="1" x14ac:dyDescent="0.25">
      <c r="A28" s="26"/>
      <c r="B28" s="29" t="s">
        <v>210</v>
      </c>
      <c r="C28" s="30" t="s">
        <v>237</v>
      </c>
      <c r="D28" s="31" t="s">
        <v>241</v>
      </c>
      <c r="E28" s="32">
        <v>3003742.92</v>
      </c>
      <c r="F28" s="34">
        <f t="shared" si="1"/>
        <v>40049.905599999998</v>
      </c>
      <c r="G28" s="35" t="s">
        <v>0</v>
      </c>
      <c r="H28" s="26"/>
    </row>
    <row r="29" spans="1:8" s="150" customFormat="1" x14ac:dyDescent="0.25">
      <c r="A29" s="26"/>
      <c r="B29" s="29" t="s">
        <v>211</v>
      </c>
      <c r="C29" s="30" t="s">
        <v>237</v>
      </c>
      <c r="D29" s="31" t="s">
        <v>241</v>
      </c>
      <c r="E29" s="32">
        <v>2411598.91</v>
      </c>
      <c r="F29" s="34">
        <f t="shared" si="1"/>
        <v>32154.652133333337</v>
      </c>
      <c r="G29" s="35" t="s">
        <v>0</v>
      </c>
      <c r="H29" s="26"/>
    </row>
    <row r="30" spans="1:8" s="150" customFormat="1" x14ac:dyDescent="0.25">
      <c r="A30" s="26"/>
      <c r="B30" s="29" t="s">
        <v>212</v>
      </c>
      <c r="C30" s="30" t="s">
        <v>237</v>
      </c>
      <c r="D30" s="31" t="s">
        <v>242</v>
      </c>
      <c r="E30" s="32">
        <v>5643311.2800000003</v>
      </c>
      <c r="F30" s="34">
        <f t="shared" si="1"/>
        <v>112866.22560000001</v>
      </c>
      <c r="G30" s="35" t="s">
        <v>0</v>
      </c>
      <c r="H30" s="26"/>
    </row>
    <row r="31" spans="1:8" s="150" customFormat="1" x14ac:dyDescent="0.25">
      <c r="A31" s="26"/>
      <c r="B31" s="29" t="s">
        <v>213</v>
      </c>
      <c r="C31" s="30" t="s">
        <v>237</v>
      </c>
      <c r="D31" s="31" t="s">
        <v>241</v>
      </c>
      <c r="E31" s="32">
        <v>9611318.2200000007</v>
      </c>
      <c r="F31" s="34">
        <f t="shared" si="1"/>
        <v>128150.90960000001</v>
      </c>
      <c r="G31" s="35" t="s">
        <v>0</v>
      </c>
      <c r="H31" s="26"/>
    </row>
    <row r="32" spans="1:8" s="150" customFormat="1" x14ac:dyDescent="0.25">
      <c r="A32" s="26"/>
      <c r="B32" s="29" t="s">
        <v>214</v>
      </c>
      <c r="C32" s="30" t="s">
        <v>237</v>
      </c>
      <c r="D32" s="31" t="s">
        <v>241</v>
      </c>
      <c r="E32" s="32">
        <v>5753344.1200000001</v>
      </c>
      <c r="F32" s="34">
        <f t="shared" si="1"/>
        <v>76711.25493333333</v>
      </c>
      <c r="G32" s="35" t="s">
        <v>0</v>
      </c>
      <c r="H32" s="26"/>
    </row>
    <row r="33" spans="1:8" s="150" customFormat="1" x14ac:dyDescent="0.25">
      <c r="A33" s="26"/>
      <c r="B33" s="29" t="s">
        <v>215</v>
      </c>
      <c r="C33" s="30" t="s">
        <v>237</v>
      </c>
      <c r="D33" s="31" t="s">
        <v>243</v>
      </c>
      <c r="E33" s="32">
        <v>291466.39</v>
      </c>
      <c r="F33" s="34">
        <f t="shared" si="1"/>
        <v>9715.5463333333337</v>
      </c>
      <c r="G33" s="35" t="s">
        <v>0</v>
      </c>
      <c r="H33" s="26"/>
    </row>
    <row r="34" spans="1:8" s="150" customFormat="1" x14ac:dyDescent="0.25">
      <c r="A34" s="26"/>
      <c r="B34" s="29" t="s">
        <v>216</v>
      </c>
      <c r="C34" s="30" t="s">
        <v>237</v>
      </c>
      <c r="D34" s="31" t="s">
        <v>242</v>
      </c>
      <c r="E34" s="32">
        <v>1195208.9099999999</v>
      </c>
      <c r="F34" s="34">
        <f t="shared" si="1"/>
        <v>23904.178199999998</v>
      </c>
      <c r="G34" s="35" t="s">
        <v>0</v>
      </c>
      <c r="H34" s="26"/>
    </row>
    <row r="35" spans="1:8" s="150" customFormat="1" x14ac:dyDescent="0.25">
      <c r="A35" s="26"/>
      <c r="B35" s="29" t="s">
        <v>217</v>
      </c>
      <c r="C35" s="30" t="s">
        <v>237</v>
      </c>
      <c r="D35" s="31" t="s">
        <v>239</v>
      </c>
      <c r="E35" s="32">
        <v>2624785.5699999998</v>
      </c>
      <c r="F35" s="34">
        <f t="shared" si="1"/>
        <v>131239.27849999999</v>
      </c>
      <c r="G35" s="35" t="s">
        <v>0</v>
      </c>
      <c r="H35" s="26"/>
    </row>
    <row r="36" spans="1:8" s="150" customFormat="1" x14ac:dyDescent="0.25">
      <c r="A36" s="26"/>
      <c r="B36" s="29" t="s">
        <v>218</v>
      </c>
      <c r="C36" s="30" t="s">
        <v>237</v>
      </c>
      <c r="D36" s="31" t="s">
        <v>240</v>
      </c>
      <c r="E36" s="32">
        <v>2644.23</v>
      </c>
      <c r="F36" s="34">
        <f t="shared" si="1"/>
        <v>264.423</v>
      </c>
      <c r="G36" s="35" t="s">
        <v>0</v>
      </c>
      <c r="H36" s="26"/>
    </row>
    <row r="37" spans="1:8" s="150" customFormat="1" x14ac:dyDescent="0.25">
      <c r="A37" s="26"/>
      <c r="B37" s="29" t="s">
        <v>219</v>
      </c>
      <c r="C37" s="30" t="s">
        <v>237</v>
      </c>
      <c r="D37" s="31" t="s">
        <v>242</v>
      </c>
      <c r="E37" s="32">
        <v>266782.31</v>
      </c>
      <c r="F37" s="34">
        <f t="shared" si="1"/>
        <v>5335.6462000000001</v>
      </c>
      <c r="G37" s="35" t="s">
        <v>0</v>
      </c>
      <c r="H37" s="26"/>
    </row>
    <row r="38" spans="1:8" s="150" customFormat="1" x14ac:dyDescent="0.25">
      <c r="A38" s="26"/>
      <c r="B38" s="29" t="s">
        <v>220</v>
      </c>
      <c r="C38" s="30" t="s">
        <v>237</v>
      </c>
      <c r="D38" s="31" t="s">
        <v>239</v>
      </c>
      <c r="E38" s="32">
        <v>71444.31</v>
      </c>
      <c r="F38" s="34">
        <f t="shared" si="1"/>
        <v>3572.2154999999998</v>
      </c>
      <c r="G38" s="35" t="s">
        <v>0</v>
      </c>
      <c r="H38" s="26"/>
    </row>
    <row r="39" spans="1:8" s="150" customFormat="1" x14ac:dyDescent="0.25">
      <c r="A39" s="26"/>
      <c r="B39" s="29" t="s">
        <v>221</v>
      </c>
      <c r="C39" s="30" t="s">
        <v>237</v>
      </c>
      <c r="D39" s="31" t="s">
        <v>240</v>
      </c>
      <c r="E39" s="32">
        <v>22208.86</v>
      </c>
      <c r="F39" s="34">
        <f t="shared" si="1"/>
        <v>2220.886</v>
      </c>
      <c r="G39" s="35" t="s">
        <v>0</v>
      </c>
      <c r="H39" s="26"/>
    </row>
    <row r="40" spans="1:8" s="150" customFormat="1" ht="26.25" x14ac:dyDescent="0.25">
      <c r="A40" s="26"/>
      <c r="B40" s="29" t="s">
        <v>222</v>
      </c>
      <c r="C40" s="30" t="s">
        <v>237</v>
      </c>
      <c r="D40" s="31" t="s">
        <v>242</v>
      </c>
      <c r="E40" s="32">
        <v>151030.53</v>
      </c>
      <c r="F40" s="34">
        <f t="shared" si="1"/>
        <v>3020.6106</v>
      </c>
      <c r="G40" s="35" t="s">
        <v>0</v>
      </c>
      <c r="H40" s="26"/>
    </row>
    <row r="41" spans="1:8" s="150" customFormat="1" x14ac:dyDescent="0.25">
      <c r="A41" s="26"/>
      <c r="B41" s="29" t="s">
        <v>223</v>
      </c>
      <c r="C41" s="30" t="s">
        <v>237</v>
      </c>
      <c r="D41" s="31" t="s">
        <v>239</v>
      </c>
      <c r="E41" s="32">
        <v>29493.32</v>
      </c>
      <c r="F41" s="34">
        <f t="shared" si="1"/>
        <v>1474.6659999999999</v>
      </c>
      <c r="G41" s="35" t="s">
        <v>0</v>
      </c>
      <c r="H41" s="26"/>
    </row>
    <row r="42" spans="1:8" s="150" customFormat="1" x14ac:dyDescent="0.25">
      <c r="A42" s="26"/>
      <c r="B42" s="29" t="s">
        <v>224</v>
      </c>
      <c r="C42" s="30" t="s">
        <v>237</v>
      </c>
      <c r="D42" s="31" t="s">
        <v>239</v>
      </c>
      <c r="E42" s="32">
        <v>134217.69</v>
      </c>
      <c r="F42" s="34">
        <f t="shared" si="1"/>
        <v>6710.8845000000001</v>
      </c>
      <c r="G42" s="35" t="s">
        <v>0</v>
      </c>
      <c r="H42" s="26"/>
    </row>
    <row r="43" spans="1:8" s="150" customFormat="1" x14ac:dyDescent="0.25">
      <c r="A43" s="26"/>
      <c r="B43" s="29" t="s">
        <v>225</v>
      </c>
      <c r="C43" s="30" t="s">
        <v>237</v>
      </c>
      <c r="D43" s="31" t="s">
        <v>239</v>
      </c>
      <c r="E43" s="32">
        <v>22477.47</v>
      </c>
      <c r="F43" s="34">
        <f t="shared" si="1"/>
        <v>1123.8735000000001</v>
      </c>
      <c r="G43" s="35" t="s">
        <v>0</v>
      </c>
      <c r="H43" s="26"/>
    </row>
    <row r="44" spans="1:8" s="150" customFormat="1" x14ac:dyDescent="0.25">
      <c r="A44" s="26"/>
      <c r="B44" s="29" t="s">
        <v>226</v>
      </c>
      <c r="C44" s="30" t="s">
        <v>237</v>
      </c>
      <c r="D44" s="31" t="s">
        <v>240</v>
      </c>
      <c r="E44" s="32">
        <v>66626.59</v>
      </c>
      <c r="F44" s="34">
        <f t="shared" si="1"/>
        <v>6662.6589999999997</v>
      </c>
      <c r="G44" s="35" t="s">
        <v>0</v>
      </c>
      <c r="H44" s="26"/>
    </row>
    <row r="45" spans="1:8" s="150" customFormat="1" x14ac:dyDescent="0.25">
      <c r="A45" s="26"/>
      <c r="B45" s="29" t="s">
        <v>227</v>
      </c>
      <c r="C45" s="30" t="s">
        <v>237</v>
      </c>
      <c r="D45" s="31" t="s">
        <v>239</v>
      </c>
      <c r="E45" s="32">
        <v>428594.35</v>
      </c>
      <c r="F45" s="34">
        <f t="shared" si="1"/>
        <v>21429.717499999999</v>
      </c>
      <c r="G45" s="35" t="s">
        <v>0</v>
      </c>
      <c r="H45" s="26"/>
    </row>
    <row r="46" spans="1:8" s="150" customFormat="1" x14ac:dyDescent="0.25">
      <c r="A46" s="26"/>
      <c r="B46" s="29" t="s">
        <v>228</v>
      </c>
      <c r="C46" s="30" t="s">
        <v>237</v>
      </c>
      <c r="D46" s="31" t="s">
        <v>240</v>
      </c>
      <c r="E46" s="32">
        <v>110158.85</v>
      </c>
      <c r="F46" s="34">
        <f t="shared" si="1"/>
        <v>11015.885</v>
      </c>
      <c r="G46" s="35" t="s">
        <v>0</v>
      </c>
      <c r="H46" s="26"/>
    </row>
    <row r="47" spans="1:8" s="150" customFormat="1" x14ac:dyDescent="0.25">
      <c r="A47" s="26"/>
      <c r="B47" s="29" t="s">
        <v>229</v>
      </c>
      <c r="C47" s="30" t="s">
        <v>237</v>
      </c>
      <c r="D47" s="31" t="s">
        <v>241</v>
      </c>
      <c r="E47" s="32">
        <v>581778.88</v>
      </c>
      <c r="F47" s="34">
        <f t="shared" si="1"/>
        <v>7757.0517333333337</v>
      </c>
      <c r="G47" s="35" t="s">
        <v>0</v>
      </c>
      <c r="H47" s="26"/>
    </row>
    <row r="48" spans="1:8" s="150" customFormat="1" x14ac:dyDescent="0.25">
      <c r="A48" s="26"/>
      <c r="B48" s="29" t="s">
        <v>230</v>
      </c>
      <c r="C48" s="30" t="s">
        <v>237</v>
      </c>
      <c r="D48" s="31" t="s">
        <v>239</v>
      </c>
      <c r="E48" s="32">
        <v>77047.240000000005</v>
      </c>
      <c r="F48" s="34">
        <f t="shared" si="1"/>
        <v>3852.3620000000001</v>
      </c>
      <c r="G48" s="35" t="s">
        <v>0</v>
      </c>
      <c r="H48" s="26"/>
    </row>
    <row r="49" spans="1:8" s="150" customFormat="1" x14ac:dyDescent="0.25">
      <c r="A49" s="26"/>
      <c r="B49" s="29" t="s">
        <v>229</v>
      </c>
      <c r="C49" s="30" t="s">
        <v>237</v>
      </c>
      <c r="D49" s="31" t="s">
        <v>241</v>
      </c>
      <c r="E49" s="32">
        <v>48157.55</v>
      </c>
      <c r="F49" s="34">
        <f t="shared" si="1"/>
        <v>642.10066666666671</v>
      </c>
      <c r="G49" s="35" t="s">
        <v>0</v>
      </c>
      <c r="H49" s="26"/>
    </row>
    <row r="50" spans="1:8" s="150" customFormat="1" x14ac:dyDescent="0.25">
      <c r="A50" s="26"/>
      <c r="B50" s="29" t="s">
        <v>231</v>
      </c>
      <c r="C50" s="30" t="s">
        <v>237</v>
      </c>
      <c r="D50" s="31" t="s">
        <v>241</v>
      </c>
      <c r="E50" s="32">
        <v>6778849.0099999998</v>
      </c>
      <c r="F50" s="34">
        <f t="shared" si="1"/>
        <v>90384.65346666667</v>
      </c>
      <c r="G50" s="35" t="s">
        <v>0</v>
      </c>
      <c r="H50" s="26"/>
    </row>
    <row r="51" spans="1:8" s="150" customFormat="1" x14ac:dyDescent="0.25">
      <c r="A51" s="26"/>
      <c r="B51" s="29" t="s">
        <v>232</v>
      </c>
      <c r="C51" s="30" t="s">
        <v>237</v>
      </c>
      <c r="D51" s="31" t="s">
        <v>242</v>
      </c>
      <c r="E51" s="32">
        <v>926241.09</v>
      </c>
      <c r="F51" s="34">
        <f t="shared" si="1"/>
        <v>18524.821799999998</v>
      </c>
      <c r="G51" s="35" t="s">
        <v>0</v>
      </c>
      <c r="H51" s="26"/>
    </row>
    <row r="52" spans="1:8" s="150" customFormat="1" x14ac:dyDescent="0.25">
      <c r="A52" s="26"/>
      <c r="B52" s="29" t="s">
        <v>233</v>
      </c>
      <c r="C52" s="30" t="s">
        <v>237</v>
      </c>
      <c r="D52" s="31" t="s">
        <v>241</v>
      </c>
      <c r="E52" s="32">
        <v>861329.61</v>
      </c>
      <c r="F52" s="34">
        <f t="shared" si="1"/>
        <v>11484.3948</v>
      </c>
      <c r="G52" s="35" t="s">
        <v>0</v>
      </c>
      <c r="H52" s="26"/>
    </row>
    <row r="53" spans="1:8" s="150" customFormat="1" x14ac:dyDescent="0.25">
      <c r="A53" s="26"/>
      <c r="B53" s="29" t="s">
        <v>234</v>
      </c>
      <c r="C53" s="30" t="s">
        <v>237</v>
      </c>
      <c r="D53" s="31" t="s">
        <v>244</v>
      </c>
      <c r="E53" s="32">
        <v>404282.96</v>
      </c>
      <c r="F53" s="34">
        <f t="shared" si="1"/>
        <v>80856.592000000004</v>
      </c>
      <c r="G53" s="35" t="s">
        <v>0</v>
      </c>
      <c r="H53" s="26"/>
    </row>
    <row r="54" spans="1:8" s="150" customFormat="1" x14ac:dyDescent="0.25">
      <c r="A54" s="26"/>
      <c r="B54" s="29" t="s">
        <v>235</v>
      </c>
      <c r="C54" s="30" t="s">
        <v>237</v>
      </c>
      <c r="D54" s="31" t="s">
        <v>244</v>
      </c>
      <c r="E54" s="32">
        <v>1989448.22</v>
      </c>
      <c r="F54" s="34">
        <f t="shared" si="1"/>
        <v>397889.64399999997</v>
      </c>
      <c r="G54" s="35" t="s">
        <v>0</v>
      </c>
      <c r="H54" s="26"/>
    </row>
    <row r="55" spans="1:8" s="150" customFormat="1" x14ac:dyDescent="0.25">
      <c r="A55" s="26"/>
      <c r="B55" s="29" t="s">
        <v>236</v>
      </c>
      <c r="C55" s="30" t="s">
        <v>237</v>
      </c>
      <c r="D55" s="31" t="s">
        <v>244</v>
      </c>
      <c r="E55" s="32">
        <v>33170.32</v>
      </c>
      <c r="F55" s="34">
        <f t="shared" si="1"/>
        <v>6634.0640000000003</v>
      </c>
      <c r="G55" s="35" t="s">
        <v>0</v>
      </c>
      <c r="H55" s="26"/>
    </row>
    <row r="56" spans="1:8" s="150" customFormat="1" x14ac:dyDescent="0.25">
      <c r="A56" s="26"/>
      <c r="B56" s="29" t="s">
        <v>196</v>
      </c>
      <c r="C56" s="30" t="s">
        <v>237</v>
      </c>
      <c r="D56" s="31" t="s">
        <v>243</v>
      </c>
      <c r="E56" s="32">
        <v>141305.60999999999</v>
      </c>
      <c r="F56" s="34">
        <f t="shared" si="1"/>
        <v>4710.1869999999999</v>
      </c>
      <c r="G56" s="35" t="s">
        <v>0</v>
      </c>
      <c r="H56" s="26"/>
    </row>
    <row r="57" spans="1:8" s="150" customFormat="1" x14ac:dyDescent="0.25">
      <c r="A57" s="26"/>
      <c r="B57" s="29" t="s">
        <v>206</v>
      </c>
      <c r="C57" s="30" t="s">
        <v>237</v>
      </c>
      <c r="D57" s="31" t="s">
        <v>245</v>
      </c>
      <c r="E57" s="32">
        <v>847464.88</v>
      </c>
      <c r="F57" s="34">
        <f t="shared" si="1"/>
        <v>141244.14666666667</v>
      </c>
      <c r="G57" s="35" t="s">
        <v>0</v>
      </c>
      <c r="H57" s="26"/>
    </row>
    <row r="58" spans="1:8" s="150" customFormat="1" x14ac:dyDescent="0.25">
      <c r="A58" s="26"/>
      <c r="B58" s="29" t="s">
        <v>216</v>
      </c>
      <c r="C58" s="30" t="s">
        <v>237</v>
      </c>
      <c r="D58" s="31" t="s">
        <v>239</v>
      </c>
      <c r="E58" s="32">
        <v>104543.94</v>
      </c>
      <c r="F58" s="34">
        <f t="shared" si="1"/>
        <v>5227.1970000000001</v>
      </c>
      <c r="G58" s="35" t="s">
        <v>0</v>
      </c>
      <c r="H58" s="26"/>
    </row>
    <row r="59" spans="1:8" s="150" customFormat="1" x14ac:dyDescent="0.25">
      <c r="A59" s="26"/>
      <c r="B59" s="23" t="s">
        <v>72</v>
      </c>
      <c r="C59" s="160"/>
      <c r="D59" s="160"/>
      <c r="E59" s="160"/>
      <c r="F59" s="36">
        <f>SUM(F8:F58)</f>
        <v>2217509.7858999996</v>
      </c>
      <c r="G59" s="37" t="s">
        <v>0</v>
      </c>
      <c r="H59" s="26"/>
    </row>
    <row r="60" spans="1:8" s="150" customFormat="1" x14ac:dyDescent="0.25">
      <c r="A60" s="26"/>
      <c r="B60" s="107" t="s">
        <v>136</v>
      </c>
      <c r="C60" s="161"/>
      <c r="D60" s="161"/>
      <c r="E60" s="161"/>
      <c r="F60" s="66">
        <v>6957947.7733333334</v>
      </c>
      <c r="G60" s="37" t="s">
        <v>0</v>
      </c>
      <c r="H60" s="26"/>
    </row>
    <row r="61" spans="1:8" s="150" customFormat="1" x14ac:dyDescent="0.25">
      <c r="A61" s="26"/>
      <c r="B61" s="39" t="s">
        <v>69</v>
      </c>
      <c r="C61" s="162"/>
      <c r="D61" s="162"/>
      <c r="E61" s="163"/>
      <c r="F61" s="38">
        <f>F59+F60</f>
        <v>9175457.5592333339</v>
      </c>
      <c r="G61" s="38" t="s">
        <v>0</v>
      </c>
      <c r="H61" s="26"/>
    </row>
    <row r="62" spans="1:8" s="150" customFormat="1" x14ac:dyDescent="0.25">
      <c r="A62" s="26"/>
      <c r="B62" s="26"/>
      <c r="C62" s="26"/>
      <c r="D62" s="26"/>
      <c r="E62" s="26"/>
      <c r="F62" s="26"/>
      <c r="G62" s="26"/>
      <c r="H62" s="26"/>
    </row>
    <row r="63" spans="1:8" s="150" customFormat="1" x14ac:dyDescent="0.25">
      <c r="A63" s="26"/>
      <c r="B63" s="26"/>
      <c r="C63" s="26"/>
      <c r="D63" s="26"/>
      <c r="E63" s="26"/>
      <c r="F63" s="26"/>
      <c r="G63" s="26"/>
      <c r="H63" s="26"/>
    </row>
    <row r="64" spans="1:8" s="150" customFormat="1" x14ac:dyDescent="0.25">
      <c r="A64" s="26"/>
      <c r="B64" s="26"/>
      <c r="C64" s="26"/>
      <c r="D64" s="26"/>
      <c r="E64" s="26"/>
      <c r="F64" s="26"/>
      <c r="G64" s="26"/>
      <c r="H64" s="26"/>
    </row>
    <row r="65" s="150" customFormat="1" hidden="1" x14ac:dyDescent="0.25"/>
    <row r="66" s="150" customFormat="1" hidden="1" x14ac:dyDescent="0.25"/>
    <row r="67" s="150" customFormat="1" hidden="1" x14ac:dyDescent="0.25"/>
    <row r="68" s="150" customFormat="1" ht="14.45" hidden="1" customHeight="1" x14ac:dyDescent="0.25"/>
    <row r="69" s="150" customFormat="1" ht="14.45" hidden="1" customHeight="1" x14ac:dyDescent="0.25"/>
    <row r="70" s="150" customFormat="1" ht="15" hidden="1" customHeight="1" x14ac:dyDescent="0.25"/>
    <row r="71" s="150" customFormat="1" ht="15" hidden="1" customHeight="1" x14ac:dyDescent="0.25"/>
    <row r="72" s="150" customFormat="1" ht="15" hidden="1" customHeight="1" x14ac:dyDescent="0.25"/>
    <row r="73" s="150" customFormat="1" ht="15" hidden="1" customHeight="1" x14ac:dyDescent="0.25"/>
    <row r="74" s="150" customFormat="1" ht="15" hidden="1" customHeight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s="150" customFormat="1" hidden="1" x14ac:dyDescent="0.25"/>
    <row r="140" s="150" customFormat="1" hidden="1" x14ac:dyDescent="0.25"/>
    <row r="141" s="150" customFormat="1" hidden="1" x14ac:dyDescent="0.25"/>
    <row r="142" s="150" customFormat="1" hidden="1" x14ac:dyDescent="0.25"/>
    <row r="143" s="150" customFormat="1" hidden="1" x14ac:dyDescent="0.25"/>
    <row r="144" s="150" customFormat="1" hidden="1" x14ac:dyDescent="0.25"/>
    <row r="145" s="150" customFormat="1" hidden="1" x14ac:dyDescent="0.25"/>
    <row r="146" s="150" customFormat="1" hidden="1" x14ac:dyDescent="0.25"/>
    <row r="147" s="150" customFormat="1" hidden="1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Randers Spildevand AS</v>
      </c>
      <c r="B1" s="164"/>
      <c r="C1" s="164"/>
      <c r="D1" s="164"/>
      <c r="E1" s="164"/>
    </row>
    <row r="2" spans="1:5" x14ac:dyDescent="0.25">
      <c r="A2" s="1" t="str">
        <f>'1. Forside'!A2</f>
        <v>S075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1448333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1668540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investeringer'!F59</f>
        <v>2217509.7858999996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1318146.5717999991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79"/>
  <sheetViews>
    <sheetView view="pageLayout" topLeftCell="A58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Randers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S075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191</v>
      </c>
      <c r="C8" s="30">
        <v>2015</v>
      </c>
      <c r="D8" s="31">
        <v>20</v>
      </c>
      <c r="E8" s="32">
        <v>350000</v>
      </c>
      <c r="F8" s="45">
        <f>E8/D8</f>
        <v>17500</v>
      </c>
      <c r="G8" s="35" t="s">
        <v>0</v>
      </c>
      <c r="H8" s="26"/>
    </row>
    <row r="9" spans="1:8" s="150" customFormat="1" x14ac:dyDescent="0.25">
      <c r="A9" s="26"/>
      <c r="B9" s="29" t="s">
        <v>246</v>
      </c>
      <c r="C9" s="30">
        <v>2015</v>
      </c>
      <c r="D9" s="31">
        <v>10</v>
      </c>
      <c r="E9" s="32">
        <v>400000</v>
      </c>
      <c r="F9" s="45">
        <f t="shared" ref="F9:F68" si="0">E9/D9</f>
        <v>40000</v>
      </c>
      <c r="G9" s="35" t="s">
        <v>0</v>
      </c>
      <c r="H9" s="26"/>
    </row>
    <row r="10" spans="1:8" s="150" customFormat="1" x14ac:dyDescent="0.25">
      <c r="A10" s="26"/>
      <c r="B10" s="29" t="s">
        <v>192</v>
      </c>
      <c r="C10" s="30">
        <v>2015</v>
      </c>
      <c r="D10" s="31">
        <v>20</v>
      </c>
      <c r="E10" s="32">
        <v>410000</v>
      </c>
      <c r="F10" s="45">
        <f t="shared" si="0"/>
        <v>20500</v>
      </c>
      <c r="G10" s="35" t="s">
        <v>0</v>
      </c>
      <c r="H10" s="26"/>
    </row>
    <row r="11" spans="1:8" s="150" customFormat="1" x14ac:dyDescent="0.25">
      <c r="A11" s="26"/>
      <c r="B11" s="29" t="s">
        <v>247</v>
      </c>
      <c r="C11" s="30">
        <v>2015</v>
      </c>
      <c r="D11" s="31">
        <v>10</v>
      </c>
      <c r="E11" s="32">
        <v>400000</v>
      </c>
      <c r="F11" s="45">
        <f t="shared" si="0"/>
        <v>40000</v>
      </c>
      <c r="G11" s="35" t="s">
        <v>0</v>
      </c>
      <c r="H11" s="26"/>
    </row>
    <row r="12" spans="1:8" s="150" customFormat="1" x14ac:dyDescent="0.25">
      <c r="A12" s="26"/>
      <c r="B12" s="29" t="s">
        <v>194</v>
      </c>
      <c r="C12" s="30">
        <v>2015</v>
      </c>
      <c r="D12" s="31">
        <v>20</v>
      </c>
      <c r="E12" s="32">
        <v>325000</v>
      </c>
      <c r="F12" s="45">
        <f t="shared" si="0"/>
        <v>16250</v>
      </c>
      <c r="G12" s="35" t="s">
        <v>0</v>
      </c>
      <c r="H12" s="26"/>
    </row>
    <row r="13" spans="1:8" s="150" customFormat="1" x14ac:dyDescent="0.25">
      <c r="A13" s="26"/>
      <c r="B13" s="29" t="s">
        <v>198</v>
      </c>
      <c r="C13" s="30">
        <v>2015</v>
      </c>
      <c r="D13" s="31">
        <v>10</v>
      </c>
      <c r="E13" s="32">
        <v>550000</v>
      </c>
      <c r="F13" s="45">
        <f t="shared" si="0"/>
        <v>55000</v>
      </c>
      <c r="G13" s="35" t="s">
        <v>0</v>
      </c>
      <c r="H13" s="26"/>
    </row>
    <row r="14" spans="1:8" s="150" customFormat="1" x14ac:dyDescent="0.25">
      <c r="A14" s="26"/>
      <c r="B14" s="29" t="s">
        <v>197</v>
      </c>
      <c r="C14" s="30">
        <v>2015</v>
      </c>
      <c r="D14" s="31">
        <v>20</v>
      </c>
      <c r="E14" s="32">
        <v>1960000</v>
      </c>
      <c r="F14" s="45">
        <f t="shared" si="0"/>
        <v>98000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>
        <v>2015</v>
      </c>
      <c r="D15" s="31">
        <v>10</v>
      </c>
      <c r="E15" s="32">
        <v>600000</v>
      </c>
      <c r="F15" s="45">
        <f t="shared" si="0"/>
        <v>60000</v>
      </c>
      <c r="G15" s="35" t="s">
        <v>0</v>
      </c>
      <c r="H15" s="26"/>
    </row>
    <row r="16" spans="1:8" s="150" customFormat="1" x14ac:dyDescent="0.25">
      <c r="A16" s="26"/>
      <c r="B16" s="29" t="s">
        <v>248</v>
      </c>
      <c r="C16" s="30">
        <v>2015</v>
      </c>
      <c r="D16" s="31">
        <v>20</v>
      </c>
      <c r="E16" s="32">
        <v>500000</v>
      </c>
      <c r="F16" s="45">
        <f t="shared" si="0"/>
        <v>25000</v>
      </c>
      <c r="G16" s="35" t="s">
        <v>0</v>
      </c>
      <c r="H16" s="26"/>
    </row>
    <row r="17" spans="1:8" s="150" customFormat="1" x14ac:dyDescent="0.25">
      <c r="A17" s="26"/>
      <c r="B17" s="29" t="s">
        <v>249</v>
      </c>
      <c r="C17" s="30">
        <v>2015</v>
      </c>
      <c r="D17" s="31">
        <v>10</v>
      </c>
      <c r="E17" s="32">
        <v>700000</v>
      </c>
      <c r="F17" s="45">
        <f t="shared" si="0"/>
        <v>70000</v>
      </c>
      <c r="G17" s="35" t="s">
        <v>0</v>
      </c>
      <c r="H17" s="26"/>
    </row>
    <row r="18" spans="1:8" s="150" customFormat="1" x14ac:dyDescent="0.25">
      <c r="A18" s="26"/>
      <c r="B18" s="29" t="s">
        <v>250</v>
      </c>
      <c r="C18" s="30">
        <v>2015</v>
      </c>
      <c r="D18" s="31">
        <v>60</v>
      </c>
      <c r="E18" s="32">
        <v>700000</v>
      </c>
      <c r="F18" s="45">
        <f t="shared" si="0"/>
        <v>11666.666666666666</v>
      </c>
      <c r="G18" s="35" t="s">
        <v>0</v>
      </c>
      <c r="H18" s="26"/>
    </row>
    <row r="19" spans="1:8" s="150" customFormat="1" x14ac:dyDescent="0.25">
      <c r="A19" s="26"/>
      <c r="B19" s="29" t="s">
        <v>204</v>
      </c>
      <c r="C19" s="30">
        <v>2015</v>
      </c>
      <c r="D19" s="31">
        <v>20</v>
      </c>
      <c r="E19" s="32">
        <v>800000</v>
      </c>
      <c r="F19" s="45">
        <f t="shared" si="0"/>
        <v>40000</v>
      </c>
      <c r="G19" s="35" t="s">
        <v>0</v>
      </c>
      <c r="H19" s="26"/>
    </row>
    <row r="20" spans="1:8" s="150" customFormat="1" x14ac:dyDescent="0.25">
      <c r="A20" s="26"/>
      <c r="B20" s="29" t="s">
        <v>205</v>
      </c>
      <c r="C20" s="30">
        <v>2015</v>
      </c>
      <c r="D20" s="31">
        <v>10</v>
      </c>
      <c r="E20" s="32">
        <v>75000</v>
      </c>
      <c r="F20" s="45">
        <f t="shared" si="0"/>
        <v>7500</v>
      </c>
      <c r="G20" s="35" t="s">
        <v>0</v>
      </c>
      <c r="H20" s="26"/>
    </row>
    <row r="21" spans="1:8" s="150" customFormat="1" x14ac:dyDescent="0.25">
      <c r="A21" s="26"/>
      <c r="B21" s="29" t="s">
        <v>251</v>
      </c>
      <c r="C21" s="30">
        <v>2015</v>
      </c>
      <c r="D21" s="31">
        <v>60</v>
      </c>
      <c r="E21" s="32">
        <v>7200000</v>
      </c>
      <c r="F21" s="45">
        <f t="shared" si="0"/>
        <v>120000</v>
      </c>
      <c r="G21" s="35" t="s">
        <v>0</v>
      </c>
      <c r="H21" s="26"/>
    </row>
    <row r="22" spans="1:8" s="150" customFormat="1" x14ac:dyDescent="0.25">
      <c r="A22" s="26"/>
      <c r="B22" s="29" t="s">
        <v>252</v>
      </c>
      <c r="C22" s="30">
        <v>2015</v>
      </c>
      <c r="D22" s="31">
        <v>20</v>
      </c>
      <c r="E22" s="32">
        <v>4050000</v>
      </c>
      <c r="F22" s="45">
        <f t="shared" si="0"/>
        <v>202500</v>
      </c>
      <c r="G22" s="35" t="s">
        <v>0</v>
      </c>
      <c r="H22" s="26"/>
    </row>
    <row r="23" spans="1:8" s="150" customFormat="1" x14ac:dyDescent="0.25">
      <c r="A23" s="26"/>
      <c r="B23" s="29" t="s">
        <v>253</v>
      </c>
      <c r="C23" s="30">
        <v>2015</v>
      </c>
      <c r="D23" s="31">
        <v>10</v>
      </c>
      <c r="E23" s="32">
        <v>100000</v>
      </c>
      <c r="F23" s="45">
        <f t="shared" si="0"/>
        <v>10000</v>
      </c>
      <c r="G23" s="35" t="s">
        <v>0</v>
      </c>
      <c r="H23" s="26"/>
    </row>
    <row r="24" spans="1:8" s="150" customFormat="1" x14ac:dyDescent="0.25">
      <c r="A24" s="26"/>
      <c r="B24" s="29" t="s">
        <v>216</v>
      </c>
      <c r="C24" s="30">
        <v>2015</v>
      </c>
      <c r="D24" s="31">
        <v>50</v>
      </c>
      <c r="E24" s="32">
        <v>200000</v>
      </c>
      <c r="F24" s="45">
        <f t="shared" si="0"/>
        <v>4000</v>
      </c>
      <c r="G24" s="35" t="s">
        <v>0</v>
      </c>
      <c r="H24" s="26"/>
    </row>
    <row r="25" spans="1:8" s="150" customFormat="1" x14ac:dyDescent="0.25">
      <c r="A25" s="26"/>
      <c r="B25" s="29" t="s">
        <v>217</v>
      </c>
      <c r="C25" s="30">
        <v>2015</v>
      </c>
      <c r="D25" s="31">
        <v>20</v>
      </c>
      <c r="E25" s="32">
        <v>1000000</v>
      </c>
      <c r="F25" s="45">
        <f t="shared" si="0"/>
        <v>50000</v>
      </c>
      <c r="G25" s="35" t="s">
        <v>0</v>
      </c>
      <c r="H25" s="26"/>
    </row>
    <row r="26" spans="1:8" s="150" customFormat="1" x14ac:dyDescent="0.25">
      <c r="A26" s="26"/>
      <c r="B26" s="29" t="s">
        <v>227</v>
      </c>
      <c r="C26" s="30">
        <v>2015</v>
      </c>
      <c r="D26" s="31">
        <v>20</v>
      </c>
      <c r="E26" s="32">
        <v>1110000</v>
      </c>
      <c r="F26" s="45">
        <f t="shared" si="0"/>
        <v>55500</v>
      </c>
      <c r="G26" s="35" t="s">
        <v>0</v>
      </c>
      <c r="H26" s="26"/>
    </row>
    <row r="27" spans="1:8" s="150" customFormat="1" x14ac:dyDescent="0.25">
      <c r="A27" s="26"/>
      <c r="B27" s="29" t="s">
        <v>228</v>
      </c>
      <c r="C27" s="30">
        <v>2015</v>
      </c>
      <c r="D27" s="31">
        <v>10</v>
      </c>
      <c r="E27" s="32">
        <v>100000</v>
      </c>
      <c r="F27" s="45">
        <f t="shared" si="0"/>
        <v>10000</v>
      </c>
      <c r="G27" s="35" t="s">
        <v>0</v>
      </c>
      <c r="H27" s="26"/>
    </row>
    <row r="28" spans="1:8" s="150" customFormat="1" x14ac:dyDescent="0.25">
      <c r="A28" s="26"/>
      <c r="B28" s="29" t="s">
        <v>232</v>
      </c>
      <c r="C28" s="30">
        <v>2015</v>
      </c>
      <c r="D28" s="31">
        <v>50</v>
      </c>
      <c r="E28" s="32">
        <v>3600000</v>
      </c>
      <c r="F28" s="45">
        <f t="shared" si="0"/>
        <v>72000</v>
      </c>
      <c r="G28" s="35" t="s">
        <v>0</v>
      </c>
      <c r="H28" s="26"/>
    </row>
    <row r="29" spans="1:8" s="150" customFormat="1" x14ac:dyDescent="0.25">
      <c r="A29" s="26"/>
      <c r="B29" s="29" t="s">
        <v>231</v>
      </c>
      <c r="C29" s="30">
        <v>2015</v>
      </c>
      <c r="D29" s="31">
        <v>75</v>
      </c>
      <c r="E29" s="32">
        <v>400000</v>
      </c>
      <c r="F29" s="45">
        <f t="shared" si="0"/>
        <v>5333.333333333333</v>
      </c>
      <c r="G29" s="35" t="s">
        <v>0</v>
      </c>
      <c r="H29" s="26"/>
    </row>
    <row r="30" spans="1:8" s="150" customFormat="1" x14ac:dyDescent="0.25">
      <c r="A30" s="26"/>
      <c r="B30" s="29" t="s">
        <v>233</v>
      </c>
      <c r="C30" s="30">
        <v>2015</v>
      </c>
      <c r="D30" s="31">
        <v>75</v>
      </c>
      <c r="E30" s="32">
        <v>210000</v>
      </c>
      <c r="F30" s="45">
        <f t="shared" si="0"/>
        <v>2800</v>
      </c>
      <c r="G30" s="35" t="s">
        <v>0</v>
      </c>
      <c r="H30" s="26"/>
    </row>
    <row r="31" spans="1:8" s="150" customFormat="1" x14ac:dyDescent="0.25">
      <c r="A31" s="26"/>
      <c r="B31" s="29" t="s">
        <v>254</v>
      </c>
      <c r="C31" s="30">
        <v>2015</v>
      </c>
      <c r="D31" s="31">
        <v>5</v>
      </c>
      <c r="E31" s="32">
        <v>1260000</v>
      </c>
      <c r="F31" s="45">
        <f t="shared" si="0"/>
        <v>252000</v>
      </c>
      <c r="G31" s="35" t="s">
        <v>0</v>
      </c>
      <c r="H31" s="26"/>
    </row>
    <row r="32" spans="1:8" s="150" customFormat="1" x14ac:dyDescent="0.25">
      <c r="A32" s="26"/>
      <c r="B32" s="29" t="s">
        <v>208</v>
      </c>
      <c r="C32" s="30">
        <v>2015</v>
      </c>
      <c r="D32" s="31">
        <v>75</v>
      </c>
      <c r="E32" s="32">
        <v>53322500</v>
      </c>
      <c r="F32" s="45">
        <f t="shared" si="0"/>
        <v>710966.66666666663</v>
      </c>
      <c r="G32" s="35" t="s">
        <v>0</v>
      </c>
      <c r="H32" s="26"/>
    </row>
    <row r="33" spans="1:8" s="150" customFormat="1" x14ac:dyDescent="0.25">
      <c r="A33" s="26"/>
      <c r="B33" s="29" t="s">
        <v>255</v>
      </c>
      <c r="C33" s="30">
        <v>2015</v>
      </c>
      <c r="D33" s="31">
        <v>50</v>
      </c>
      <c r="E33" s="32">
        <v>3000000</v>
      </c>
      <c r="F33" s="45">
        <f t="shared" si="0"/>
        <v>60000</v>
      </c>
      <c r="G33" s="35" t="s">
        <v>0</v>
      </c>
      <c r="H33" s="26"/>
    </row>
    <row r="34" spans="1:8" s="150" customFormat="1" x14ac:dyDescent="0.25">
      <c r="A34" s="26"/>
      <c r="B34" s="29" t="s">
        <v>213</v>
      </c>
      <c r="C34" s="30">
        <v>2015</v>
      </c>
      <c r="D34" s="31">
        <v>75</v>
      </c>
      <c r="E34" s="32">
        <v>9695000</v>
      </c>
      <c r="F34" s="45">
        <f t="shared" si="0"/>
        <v>129266.66666666667</v>
      </c>
      <c r="G34" s="35" t="s">
        <v>0</v>
      </c>
      <c r="H34" s="26"/>
    </row>
    <row r="35" spans="1:8" s="150" customFormat="1" x14ac:dyDescent="0.25">
      <c r="A35" s="26"/>
      <c r="B35" s="29" t="s">
        <v>214</v>
      </c>
      <c r="C35" s="30">
        <v>2015</v>
      </c>
      <c r="D35" s="31">
        <v>75</v>
      </c>
      <c r="E35" s="32">
        <v>6232500</v>
      </c>
      <c r="F35" s="45">
        <f t="shared" si="0"/>
        <v>83100</v>
      </c>
      <c r="G35" s="35" t="s">
        <v>0</v>
      </c>
      <c r="H35" s="26"/>
    </row>
    <row r="36" spans="1:8" s="150" customFormat="1" x14ac:dyDescent="0.25">
      <c r="A36" s="26"/>
      <c r="B36" s="29" t="s">
        <v>215</v>
      </c>
      <c r="C36" s="30">
        <v>2015</v>
      </c>
      <c r="D36" s="31">
        <v>30</v>
      </c>
      <c r="E36" s="32">
        <v>250000</v>
      </c>
      <c r="F36" s="45">
        <f t="shared" si="0"/>
        <v>8333.3333333333339</v>
      </c>
      <c r="G36" s="35" t="s">
        <v>0</v>
      </c>
      <c r="H36" s="26"/>
    </row>
    <row r="37" spans="1:8" s="150" customFormat="1" x14ac:dyDescent="0.25">
      <c r="A37" s="26"/>
      <c r="B37" s="29" t="s">
        <v>219</v>
      </c>
      <c r="C37" s="30">
        <v>2015</v>
      </c>
      <c r="D37" s="31">
        <v>50</v>
      </c>
      <c r="E37" s="32">
        <v>555000</v>
      </c>
      <c r="F37" s="45">
        <f t="shared" si="0"/>
        <v>11100</v>
      </c>
      <c r="G37" s="35" t="s">
        <v>0</v>
      </c>
      <c r="H37" s="26"/>
    </row>
    <row r="38" spans="1:8" s="150" customFormat="1" x14ac:dyDescent="0.25">
      <c r="A38" s="26"/>
      <c r="B38" s="29" t="s">
        <v>220</v>
      </c>
      <c r="C38" s="30">
        <v>2015</v>
      </c>
      <c r="D38" s="31">
        <v>20</v>
      </c>
      <c r="E38" s="32">
        <v>930000</v>
      </c>
      <c r="F38" s="45">
        <f t="shared" si="0"/>
        <v>46500</v>
      </c>
      <c r="G38" s="35" t="s">
        <v>0</v>
      </c>
      <c r="H38" s="26"/>
    </row>
    <row r="39" spans="1:8" s="150" customFormat="1" x14ac:dyDescent="0.25">
      <c r="A39" s="26"/>
      <c r="B39" s="29" t="s">
        <v>221</v>
      </c>
      <c r="C39" s="30">
        <v>2015</v>
      </c>
      <c r="D39" s="31">
        <v>10</v>
      </c>
      <c r="E39" s="32">
        <v>15000</v>
      </c>
      <c r="F39" s="45">
        <f t="shared" si="0"/>
        <v>1500</v>
      </c>
      <c r="G39" s="35" t="s">
        <v>0</v>
      </c>
      <c r="H39" s="26"/>
    </row>
    <row r="40" spans="1:8" s="150" customFormat="1" x14ac:dyDescent="0.25">
      <c r="A40" s="26"/>
      <c r="B40" s="29" t="s">
        <v>196</v>
      </c>
      <c r="C40" s="30">
        <v>2016</v>
      </c>
      <c r="D40" s="31">
        <v>60</v>
      </c>
      <c r="E40" s="32">
        <v>100000</v>
      </c>
      <c r="F40" s="45">
        <f t="shared" si="0"/>
        <v>1666.6666666666667</v>
      </c>
      <c r="G40" s="35" t="s">
        <v>0</v>
      </c>
      <c r="H40" s="26"/>
    </row>
    <row r="41" spans="1:8" s="150" customFormat="1" x14ac:dyDescent="0.25">
      <c r="A41" s="26"/>
      <c r="B41" s="29" t="s">
        <v>197</v>
      </c>
      <c r="C41" s="30">
        <v>2016</v>
      </c>
      <c r="D41" s="31">
        <v>20</v>
      </c>
      <c r="E41" s="32">
        <v>2150000</v>
      </c>
      <c r="F41" s="45">
        <f t="shared" si="0"/>
        <v>107500</v>
      </c>
      <c r="G41" s="35" t="s">
        <v>0</v>
      </c>
      <c r="H41" s="26"/>
    </row>
    <row r="42" spans="1:8" s="150" customFormat="1" x14ac:dyDescent="0.25">
      <c r="A42" s="26"/>
      <c r="B42" s="29" t="s">
        <v>198</v>
      </c>
      <c r="C42" s="30">
        <v>2016</v>
      </c>
      <c r="D42" s="31">
        <v>10</v>
      </c>
      <c r="E42" s="32">
        <v>150000</v>
      </c>
      <c r="F42" s="45">
        <f t="shared" si="0"/>
        <v>15000</v>
      </c>
      <c r="G42" s="35" t="s">
        <v>0</v>
      </c>
      <c r="H42" s="26"/>
    </row>
    <row r="43" spans="1:8" s="150" customFormat="1" x14ac:dyDescent="0.25">
      <c r="A43" s="26"/>
      <c r="B43" s="29" t="s">
        <v>256</v>
      </c>
      <c r="C43" s="30">
        <v>2016</v>
      </c>
      <c r="D43" s="31">
        <v>60</v>
      </c>
      <c r="E43" s="32">
        <v>900000</v>
      </c>
      <c r="F43" s="45">
        <f t="shared" si="0"/>
        <v>15000</v>
      </c>
      <c r="G43" s="35" t="s">
        <v>0</v>
      </c>
      <c r="H43" s="26"/>
    </row>
    <row r="44" spans="1:8" s="150" customFormat="1" x14ac:dyDescent="0.25">
      <c r="A44" s="26"/>
      <c r="B44" s="29" t="s">
        <v>248</v>
      </c>
      <c r="C44" s="30">
        <v>2016</v>
      </c>
      <c r="D44" s="31">
        <v>20</v>
      </c>
      <c r="E44" s="32">
        <v>550000</v>
      </c>
      <c r="F44" s="45">
        <f t="shared" si="0"/>
        <v>27500</v>
      </c>
      <c r="G44" s="35" t="s">
        <v>0</v>
      </c>
      <c r="H44" s="26"/>
    </row>
    <row r="45" spans="1:8" s="150" customFormat="1" x14ac:dyDescent="0.25">
      <c r="A45" s="26"/>
      <c r="B45" s="29" t="s">
        <v>249</v>
      </c>
      <c r="C45" s="30">
        <v>2016</v>
      </c>
      <c r="D45" s="31">
        <v>10</v>
      </c>
      <c r="E45" s="32">
        <v>50000</v>
      </c>
      <c r="F45" s="45">
        <f t="shared" si="0"/>
        <v>5000</v>
      </c>
      <c r="G45" s="35" t="s">
        <v>0</v>
      </c>
      <c r="H45" s="26"/>
    </row>
    <row r="46" spans="1:8" s="150" customFormat="1" x14ac:dyDescent="0.25">
      <c r="A46" s="26"/>
      <c r="B46" s="29" t="s">
        <v>199</v>
      </c>
      <c r="C46" s="30">
        <v>2016</v>
      </c>
      <c r="D46" s="31">
        <v>20</v>
      </c>
      <c r="E46" s="32">
        <v>300000</v>
      </c>
      <c r="F46" s="45">
        <f t="shared" si="0"/>
        <v>15000</v>
      </c>
      <c r="G46" s="35" t="s">
        <v>0</v>
      </c>
      <c r="H46" s="26"/>
    </row>
    <row r="47" spans="1:8" s="150" customFormat="1" x14ac:dyDescent="0.25">
      <c r="A47" s="26"/>
      <c r="B47" s="29" t="s">
        <v>200</v>
      </c>
      <c r="C47" s="30">
        <v>2016</v>
      </c>
      <c r="D47" s="31">
        <v>10</v>
      </c>
      <c r="E47" s="32">
        <v>100000</v>
      </c>
      <c r="F47" s="45">
        <f t="shared" si="0"/>
        <v>10000</v>
      </c>
      <c r="G47" s="35" t="s">
        <v>0</v>
      </c>
      <c r="H47" s="26"/>
    </row>
    <row r="48" spans="1:8" s="150" customFormat="1" x14ac:dyDescent="0.25">
      <c r="A48" s="26"/>
      <c r="B48" s="29" t="s">
        <v>201</v>
      </c>
      <c r="C48" s="30">
        <v>2016</v>
      </c>
      <c r="D48" s="31">
        <v>20</v>
      </c>
      <c r="E48" s="32">
        <v>450000</v>
      </c>
      <c r="F48" s="45">
        <f t="shared" si="0"/>
        <v>22500</v>
      </c>
      <c r="G48" s="35" t="s">
        <v>0</v>
      </c>
      <c r="H48" s="26"/>
    </row>
    <row r="49" spans="1:8" s="150" customFormat="1" x14ac:dyDescent="0.25">
      <c r="A49" s="26"/>
      <c r="B49" s="29" t="s">
        <v>257</v>
      </c>
      <c r="C49" s="30">
        <v>2016</v>
      </c>
      <c r="D49" s="31">
        <v>10</v>
      </c>
      <c r="E49" s="32">
        <v>150000</v>
      </c>
      <c r="F49" s="45">
        <f t="shared" si="0"/>
        <v>15000</v>
      </c>
      <c r="G49" s="35" t="s">
        <v>0</v>
      </c>
      <c r="H49" s="26"/>
    </row>
    <row r="50" spans="1:8" s="150" customFormat="1" x14ac:dyDescent="0.25">
      <c r="A50" s="26"/>
      <c r="B50" s="29" t="s">
        <v>203</v>
      </c>
      <c r="C50" s="30">
        <v>2016</v>
      </c>
      <c r="D50" s="31">
        <v>20</v>
      </c>
      <c r="E50" s="32">
        <v>400000</v>
      </c>
      <c r="F50" s="45">
        <f t="shared" si="0"/>
        <v>20000</v>
      </c>
      <c r="G50" s="35" t="s">
        <v>0</v>
      </c>
      <c r="H50" s="26"/>
    </row>
    <row r="51" spans="1:8" s="150" customFormat="1" x14ac:dyDescent="0.25">
      <c r="A51" s="26"/>
      <c r="B51" s="29" t="s">
        <v>258</v>
      </c>
      <c r="C51" s="30">
        <v>2016</v>
      </c>
      <c r="D51" s="31">
        <v>10</v>
      </c>
      <c r="E51" s="32">
        <v>150000</v>
      </c>
      <c r="F51" s="45">
        <f t="shared" si="0"/>
        <v>15000</v>
      </c>
      <c r="G51" s="35" t="s">
        <v>0</v>
      </c>
      <c r="H51" s="26"/>
    </row>
    <row r="52" spans="1:8" s="150" customFormat="1" x14ac:dyDescent="0.25">
      <c r="A52" s="26"/>
      <c r="B52" s="29" t="s">
        <v>204</v>
      </c>
      <c r="C52" s="30">
        <v>2016</v>
      </c>
      <c r="D52" s="31">
        <v>20</v>
      </c>
      <c r="E52" s="32">
        <v>400000</v>
      </c>
      <c r="F52" s="45">
        <f t="shared" si="0"/>
        <v>20000</v>
      </c>
      <c r="G52" s="35" t="s">
        <v>0</v>
      </c>
      <c r="H52" s="26"/>
    </row>
    <row r="53" spans="1:8" s="150" customFormat="1" x14ac:dyDescent="0.25">
      <c r="A53" s="26"/>
      <c r="B53" s="29" t="s">
        <v>205</v>
      </c>
      <c r="C53" s="30">
        <v>2016</v>
      </c>
      <c r="D53" s="31">
        <v>10</v>
      </c>
      <c r="E53" s="32">
        <v>150000</v>
      </c>
      <c r="F53" s="45">
        <f t="shared" si="0"/>
        <v>15000</v>
      </c>
      <c r="G53" s="35" t="s">
        <v>0</v>
      </c>
      <c r="H53" s="26"/>
    </row>
    <row r="54" spans="1:8" s="150" customFormat="1" x14ac:dyDescent="0.25">
      <c r="A54" s="26"/>
      <c r="B54" s="29" t="s">
        <v>208</v>
      </c>
      <c r="C54" s="30">
        <v>2016</v>
      </c>
      <c r="D54" s="31">
        <v>75</v>
      </c>
      <c r="E54" s="32">
        <v>54516000</v>
      </c>
      <c r="F54" s="45">
        <f t="shared" si="0"/>
        <v>726880</v>
      </c>
      <c r="G54" s="35" t="s">
        <v>0</v>
      </c>
      <c r="H54" s="26"/>
    </row>
    <row r="55" spans="1:8" s="150" customFormat="1" x14ac:dyDescent="0.25">
      <c r="A55" s="26"/>
      <c r="B55" s="29" t="s">
        <v>255</v>
      </c>
      <c r="C55" s="30">
        <v>2016</v>
      </c>
      <c r="D55" s="31">
        <v>50</v>
      </c>
      <c r="E55" s="32">
        <v>5000000</v>
      </c>
      <c r="F55" s="45">
        <f t="shared" si="0"/>
        <v>100000</v>
      </c>
      <c r="G55" s="35" t="s">
        <v>0</v>
      </c>
      <c r="H55" s="26"/>
    </row>
    <row r="56" spans="1:8" s="150" customFormat="1" x14ac:dyDescent="0.25">
      <c r="A56" s="26"/>
      <c r="B56" s="29" t="s">
        <v>213</v>
      </c>
      <c r="C56" s="30">
        <v>2016</v>
      </c>
      <c r="D56" s="31">
        <v>75</v>
      </c>
      <c r="E56" s="32">
        <v>9912000</v>
      </c>
      <c r="F56" s="45">
        <f t="shared" si="0"/>
        <v>132160</v>
      </c>
      <c r="G56" s="35" t="s">
        <v>0</v>
      </c>
      <c r="H56" s="26"/>
    </row>
    <row r="57" spans="1:8" s="150" customFormat="1" x14ac:dyDescent="0.25">
      <c r="A57" s="26"/>
      <c r="B57" s="29" t="s">
        <v>214</v>
      </c>
      <c r="C57" s="30">
        <v>2016</v>
      </c>
      <c r="D57" s="31">
        <v>75</v>
      </c>
      <c r="E57" s="32">
        <v>6372000</v>
      </c>
      <c r="F57" s="45">
        <f t="shared" si="0"/>
        <v>84960</v>
      </c>
      <c r="G57" s="35" t="s">
        <v>0</v>
      </c>
      <c r="H57" s="26"/>
    </row>
    <row r="58" spans="1:8" s="150" customFormat="1" x14ac:dyDescent="0.25">
      <c r="A58" s="26"/>
      <c r="B58" s="29" t="s">
        <v>215</v>
      </c>
      <c r="C58" s="30">
        <v>2016</v>
      </c>
      <c r="D58" s="31">
        <v>30</v>
      </c>
      <c r="E58" s="32">
        <v>250000</v>
      </c>
      <c r="F58" s="45">
        <f t="shared" si="0"/>
        <v>8333.3333333333339</v>
      </c>
      <c r="G58" s="35" t="s">
        <v>0</v>
      </c>
      <c r="H58" s="26"/>
    </row>
    <row r="59" spans="1:8" s="150" customFormat="1" x14ac:dyDescent="0.25">
      <c r="A59" s="26"/>
      <c r="B59" s="29" t="s">
        <v>216</v>
      </c>
      <c r="C59" s="30">
        <v>2016</v>
      </c>
      <c r="D59" s="31">
        <v>50</v>
      </c>
      <c r="E59" s="32">
        <v>500000</v>
      </c>
      <c r="F59" s="45">
        <f t="shared" si="0"/>
        <v>10000</v>
      </c>
      <c r="G59" s="35" t="s">
        <v>0</v>
      </c>
      <c r="H59" s="26"/>
    </row>
    <row r="60" spans="1:8" s="150" customFormat="1" x14ac:dyDescent="0.25">
      <c r="A60" s="26"/>
      <c r="B60" s="29" t="s">
        <v>217</v>
      </c>
      <c r="C60" s="30">
        <v>2016</v>
      </c>
      <c r="D60" s="31">
        <v>20</v>
      </c>
      <c r="E60" s="32">
        <v>2600000</v>
      </c>
      <c r="F60" s="45">
        <f t="shared" si="0"/>
        <v>130000</v>
      </c>
      <c r="G60" s="35" t="s">
        <v>0</v>
      </c>
      <c r="H60" s="26"/>
    </row>
    <row r="61" spans="1:8" s="150" customFormat="1" x14ac:dyDescent="0.25">
      <c r="A61" s="26"/>
      <c r="B61" s="29" t="s">
        <v>227</v>
      </c>
      <c r="C61" s="30">
        <v>2016</v>
      </c>
      <c r="D61" s="31">
        <v>20</v>
      </c>
      <c r="E61" s="32">
        <v>3600000</v>
      </c>
      <c r="F61" s="45">
        <f t="shared" si="0"/>
        <v>180000</v>
      </c>
      <c r="G61" s="35" t="s">
        <v>0</v>
      </c>
      <c r="H61" s="26"/>
    </row>
    <row r="62" spans="1:8" s="150" customFormat="1" x14ac:dyDescent="0.25">
      <c r="A62" s="26"/>
      <c r="B62" s="29" t="s">
        <v>228</v>
      </c>
      <c r="C62" s="30">
        <v>2016</v>
      </c>
      <c r="D62" s="31">
        <v>10</v>
      </c>
      <c r="E62" s="32">
        <v>600000</v>
      </c>
      <c r="F62" s="45">
        <f t="shared" si="0"/>
        <v>60000</v>
      </c>
      <c r="G62" s="35" t="s">
        <v>0</v>
      </c>
      <c r="H62" s="26"/>
    </row>
    <row r="63" spans="1:8" s="150" customFormat="1" x14ac:dyDescent="0.25">
      <c r="A63" s="26"/>
      <c r="B63" s="29" t="s">
        <v>232</v>
      </c>
      <c r="C63" s="30">
        <v>2016</v>
      </c>
      <c r="D63" s="31">
        <v>50</v>
      </c>
      <c r="E63" s="32">
        <v>3600000</v>
      </c>
      <c r="F63" s="45">
        <f t="shared" si="0"/>
        <v>72000</v>
      </c>
      <c r="G63" s="35" t="s">
        <v>0</v>
      </c>
      <c r="H63" s="26"/>
    </row>
    <row r="64" spans="1:8" s="150" customFormat="1" x14ac:dyDescent="0.25">
      <c r="A64" s="26"/>
      <c r="B64" s="29" t="s">
        <v>259</v>
      </c>
      <c r="C64" s="30">
        <v>2016</v>
      </c>
      <c r="D64" s="31">
        <v>50</v>
      </c>
      <c r="E64" s="32">
        <v>700000</v>
      </c>
      <c r="F64" s="45">
        <f t="shared" si="0"/>
        <v>14000</v>
      </c>
      <c r="G64" s="35" t="s">
        <v>0</v>
      </c>
      <c r="H64" s="26"/>
    </row>
    <row r="65" spans="1:8" s="150" customFormat="1" x14ac:dyDescent="0.25">
      <c r="A65" s="26"/>
      <c r="B65" s="29" t="s">
        <v>231</v>
      </c>
      <c r="C65" s="30">
        <v>2016</v>
      </c>
      <c r="D65" s="31">
        <v>75</v>
      </c>
      <c r="E65" s="32">
        <v>400000</v>
      </c>
      <c r="F65" s="45">
        <f t="shared" si="0"/>
        <v>5333.333333333333</v>
      </c>
      <c r="G65" s="35" t="s">
        <v>0</v>
      </c>
      <c r="H65" s="26"/>
    </row>
    <row r="66" spans="1:8" s="150" customFormat="1" x14ac:dyDescent="0.25">
      <c r="A66" s="26"/>
      <c r="B66" s="29" t="s">
        <v>219</v>
      </c>
      <c r="C66" s="30">
        <v>2016</v>
      </c>
      <c r="D66" s="31">
        <v>50</v>
      </c>
      <c r="E66" s="32">
        <v>351500</v>
      </c>
      <c r="F66" s="45">
        <f t="shared" si="0"/>
        <v>7030</v>
      </c>
      <c r="G66" s="35" t="s">
        <v>0</v>
      </c>
      <c r="H66" s="26"/>
    </row>
    <row r="67" spans="1:8" s="150" customFormat="1" x14ac:dyDescent="0.25">
      <c r="A67" s="26"/>
      <c r="B67" s="29" t="s">
        <v>220</v>
      </c>
      <c r="C67" s="30">
        <v>2016</v>
      </c>
      <c r="D67" s="31">
        <v>20</v>
      </c>
      <c r="E67" s="32">
        <v>589000</v>
      </c>
      <c r="F67" s="45">
        <f t="shared" si="0"/>
        <v>29450</v>
      </c>
      <c r="G67" s="35" t="s">
        <v>0</v>
      </c>
      <c r="H67" s="26"/>
    </row>
    <row r="68" spans="1:8" s="150" customFormat="1" x14ac:dyDescent="0.25">
      <c r="A68" s="26"/>
      <c r="B68" s="29" t="s">
        <v>221</v>
      </c>
      <c r="C68" s="30">
        <v>2016</v>
      </c>
      <c r="D68" s="31">
        <v>10</v>
      </c>
      <c r="E68" s="32">
        <v>9500</v>
      </c>
      <c r="F68" s="45">
        <f t="shared" si="0"/>
        <v>950</v>
      </c>
      <c r="G68" s="35" t="s">
        <v>0</v>
      </c>
      <c r="H68" s="26"/>
    </row>
    <row r="69" spans="1:8" s="150" customFormat="1" x14ac:dyDescent="0.25">
      <c r="A69" s="26"/>
      <c r="B69" s="109" t="s">
        <v>73</v>
      </c>
      <c r="C69" s="167"/>
      <c r="D69" s="168"/>
      <c r="E69" s="169"/>
      <c r="F69" s="46">
        <f>SUMIF(C8:C68,"2015",F8:F68)</f>
        <v>2336316.6666666665</v>
      </c>
      <c r="G69" s="47" t="s">
        <v>0</v>
      </c>
      <c r="H69" s="26"/>
    </row>
    <row r="70" spans="1:8" s="150" customFormat="1" x14ac:dyDescent="0.25">
      <c r="A70" s="26"/>
      <c r="B70" s="107" t="s">
        <v>134</v>
      </c>
      <c r="C70" s="170"/>
      <c r="D70" s="171"/>
      <c r="E70" s="172"/>
      <c r="F70" s="46">
        <f>SUMIF(C8:C68,"2016",F8:F68)</f>
        <v>1865263.3333333333</v>
      </c>
      <c r="G70" s="47" t="s">
        <v>0</v>
      </c>
      <c r="H70" s="26"/>
    </row>
    <row r="71" spans="1:8" s="150" customFormat="1" x14ac:dyDescent="0.25">
      <c r="A71" s="26"/>
      <c r="B71" s="50" t="s">
        <v>36</v>
      </c>
      <c r="C71" s="173"/>
      <c r="D71" s="174"/>
      <c r="E71" s="174"/>
      <c r="F71" s="48">
        <f>F69+F70</f>
        <v>4201580</v>
      </c>
      <c r="G71" s="49" t="s">
        <v>0</v>
      </c>
      <c r="H71" s="26"/>
    </row>
    <row r="72" spans="1:8" s="150" customFormat="1" x14ac:dyDescent="0.25">
      <c r="A72" s="26"/>
      <c r="B72" s="26"/>
      <c r="C72" s="166"/>
      <c r="D72" s="26"/>
      <c r="E72" s="26"/>
      <c r="F72" s="26"/>
      <c r="G72" s="26"/>
      <c r="H72" s="26"/>
    </row>
    <row r="73" spans="1:8" s="150" customFormat="1" x14ac:dyDescent="0.25">
      <c r="A73" s="26"/>
      <c r="B73" s="26"/>
      <c r="C73" s="166"/>
      <c r="D73" s="26"/>
      <c r="E73" s="26"/>
      <c r="F73" s="26"/>
      <c r="G73" s="26"/>
      <c r="H73" s="26"/>
    </row>
    <row r="74" spans="1:8" s="150" customFormat="1" x14ac:dyDescent="0.25">
      <c r="A74" s="26"/>
      <c r="B74" s="26"/>
      <c r="C74" s="166"/>
      <c r="D74" s="26"/>
      <c r="E74" s="26"/>
      <c r="F74" s="175"/>
      <c r="G74" s="175"/>
      <c r="H74" s="26"/>
    </row>
    <row r="75" spans="1:8" s="150" customFormat="1" hidden="1" x14ac:dyDescent="0.25">
      <c r="C75" s="176"/>
    </row>
    <row r="76" spans="1:8" s="150" customFormat="1" hidden="1" x14ac:dyDescent="0.25">
      <c r="C76" s="176"/>
    </row>
    <row r="77" spans="1:8" s="150" customFormat="1" hidden="1" x14ac:dyDescent="0.25">
      <c r="C77" s="176"/>
    </row>
    <row r="78" spans="1:8" s="150" customFormat="1" hidden="1" x14ac:dyDescent="0.25">
      <c r="C78" s="176"/>
    </row>
    <row r="79" spans="1:8" s="150" customFormat="1" hidden="1" x14ac:dyDescent="0.25">
      <c r="C79" s="176"/>
    </row>
    <row r="80" spans="1:8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t="12" hidden="1" customHeight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s="150" customFormat="1" hidden="1" x14ac:dyDescent="0.25">
      <c r="C153" s="176"/>
    </row>
    <row r="154" spans="3:3" s="150" customFormat="1" hidden="1" x14ac:dyDescent="0.25">
      <c r="C154" s="176"/>
    </row>
    <row r="155" spans="3:3" s="150" customFormat="1" hidden="1" x14ac:dyDescent="0.25">
      <c r="C155" s="176"/>
    </row>
    <row r="156" spans="3:3" s="150" customFormat="1" hidden="1" x14ac:dyDescent="0.25">
      <c r="C156" s="176"/>
    </row>
    <row r="157" spans="3:3" s="150" customFormat="1" hidden="1" x14ac:dyDescent="0.25">
      <c r="C157" s="176"/>
    </row>
    <row r="158" spans="3:3" s="150" customFormat="1" hidden="1" x14ac:dyDescent="0.25">
      <c r="C158" s="176"/>
    </row>
    <row r="159" spans="3:3" s="150" customFormat="1" hidden="1" x14ac:dyDescent="0.25">
      <c r="C159" s="176"/>
    </row>
    <row r="160" spans="3:3" s="150" customFormat="1" hidden="1" x14ac:dyDescent="0.25">
      <c r="C160" s="176"/>
    </row>
    <row r="161" spans="3:3" s="150" customFormat="1" hidden="1" x14ac:dyDescent="0.25">
      <c r="C161" s="176"/>
    </row>
    <row r="162" spans="3:3" s="150" customFormat="1" hidden="1" x14ac:dyDescent="0.25">
      <c r="C162" s="176"/>
    </row>
    <row r="163" spans="3:3" s="150" customFormat="1" hidden="1" x14ac:dyDescent="0.25">
      <c r="C163" s="176"/>
    </row>
    <row r="164" spans="3:3" s="150" customFormat="1" hidden="1" x14ac:dyDescent="0.25">
      <c r="C164" s="176"/>
    </row>
    <row r="165" spans="3:3" s="150" customFormat="1" hidden="1" x14ac:dyDescent="0.25">
      <c r="C165" s="176"/>
    </row>
    <row r="166" spans="3:3" s="150" customFormat="1" hidden="1" x14ac:dyDescent="0.25">
      <c r="C166" s="176"/>
    </row>
    <row r="167" spans="3:3" s="150" customFormat="1" hidden="1" x14ac:dyDescent="0.25">
      <c r="C167" s="176"/>
    </row>
    <row r="168" spans="3:3" s="150" customFormat="1" hidden="1" x14ac:dyDescent="0.25">
      <c r="C168" s="176"/>
    </row>
    <row r="169" spans="3:3" s="150" customFormat="1" hidden="1" x14ac:dyDescent="0.25">
      <c r="C169" s="176"/>
    </row>
    <row r="170" spans="3:3" s="150" customFormat="1" hidden="1" x14ac:dyDescent="0.25">
      <c r="C170" s="176"/>
    </row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Randers Spildevand AS</v>
      </c>
      <c r="B1" s="56"/>
      <c r="C1" s="56"/>
      <c r="D1" s="178"/>
      <c r="E1" s="56"/>
    </row>
    <row r="2" spans="1:5" x14ac:dyDescent="0.25">
      <c r="A2" s="222" t="str">
        <f>'1. Forside'!A2</f>
        <v>S075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35000</v>
      </c>
      <c r="D7" s="182" t="s">
        <v>0</v>
      </c>
      <c r="E7" s="56"/>
    </row>
    <row r="8" spans="1:5" x14ac:dyDescent="0.25">
      <c r="A8" s="56"/>
      <c r="B8" s="207" t="s">
        <v>260</v>
      </c>
      <c r="C8" s="51">
        <v>12300</v>
      </c>
      <c r="D8" s="182" t="s">
        <v>0</v>
      </c>
      <c r="E8" s="56"/>
    </row>
    <row r="9" spans="1:5" x14ac:dyDescent="0.25">
      <c r="A9" s="56"/>
      <c r="B9" s="207" t="s">
        <v>261</v>
      </c>
      <c r="C9" s="51">
        <v>800000</v>
      </c>
      <c r="D9" s="182" t="s">
        <v>0</v>
      </c>
      <c r="E9" s="56"/>
    </row>
    <row r="10" spans="1:5" x14ac:dyDescent="0.25">
      <c r="A10" s="56"/>
      <c r="B10" s="207" t="s">
        <v>262</v>
      </c>
      <c r="C10" s="51">
        <v>565491</v>
      </c>
      <c r="D10" s="182" t="s">
        <v>0</v>
      </c>
      <c r="E10" s="56"/>
    </row>
    <row r="11" spans="1:5" x14ac:dyDescent="0.25">
      <c r="A11" s="56"/>
      <c r="B11" s="207" t="s">
        <v>264</v>
      </c>
      <c r="C11" s="51">
        <v>790000</v>
      </c>
      <c r="D11" s="182" t="s">
        <v>0</v>
      </c>
      <c r="E11" s="56"/>
    </row>
    <row r="12" spans="1:5" x14ac:dyDescent="0.25">
      <c r="A12" s="56"/>
      <c r="B12" s="207" t="s">
        <v>263</v>
      </c>
      <c r="C12" s="51">
        <v>3500000</v>
      </c>
      <c r="D12" s="182" t="s">
        <v>0</v>
      </c>
      <c r="E12" s="56"/>
    </row>
    <row r="13" spans="1:5" x14ac:dyDescent="0.25">
      <c r="A13" s="56"/>
      <c r="B13" s="54" t="s">
        <v>35</v>
      </c>
      <c r="C13" s="55">
        <f>SUM(C7:C12)</f>
        <v>5702791</v>
      </c>
      <c r="D13" s="54" t="s">
        <v>0</v>
      </c>
      <c r="E13" s="56"/>
    </row>
    <row r="14" spans="1:5" x14ac:dyDescent="0.25">
      <c r="A14" s="56"/>
      <c r="B14" s="56"/>
      <c r="C14" s="56"/>
      <c r="D14" s="178"/>
      <c r="E14" s="56"/>
    </row>
    <row r="15" spans="1:5" x14ac:dyDescent="0.25">
      <c r="A15" s="56"/>
      <c r="B15" s="56"/>
      <c r="C15" s="56"/>
      <c r="D15" s="178"/>
      <c r="E15" s="56"/>
    </row>
    <row r="16" spans="1:5" ht="38.25" customHeight="1" x14ac:dyDescent="0.25">
      <c r="A16" s="56"/>
      <c r="B16" s="266" t="s">
        <v>145</v>
      </c>
      <c r="C16" s="267"/>
      <c r="D16" s="268"/>
      <c r="E16" s="56"/>
    </row>
    <row r="17" spans="1:5" x14ac:dyDescent="0.25">
      <c r="A17" s="56"/>
      <c r="B17" s="53" t="s">
        <v>71</v>
      </c>
      <c r="C17" s="51">
        <v>200000</v>
      </c>
      <c r="D17" s="182" t="s">
        <v>0</v>
      </c>
      <c r="E17" s="56"/>
    </row>
    <row r="18" spans="1:5" x14ac:dyDescent="0.25">
      <c r="A18" s="56"/>
      <c r="B18" s="53" t="s">
        <v>14</v>
      </c>
      <c r="C18" s="51">
        <v>22000</v>
      </c>
      <c r="D18" s="182" t="s">
        <v>0</v>
      </c>
      <c r="E18" s="56"/>
    </row>
    <row r="19" spans="1:5" x14ac:dyDescent="0.25">
      <c r="A19" s="56"/>
      <c r="B19" s="54" t="s">
        <v>35</v>
      </c>
      <c r="C19" s="55">
        <f>SUM(C17:C18)</f>
        <v>222000</v>
      </c>
      <c r="D19" s="54" t="s">
        <v>0</v>
      </c>
      <c r="E19" s="56"/>
    </row>
    <row r="20" spans="1:5" x14ac:dyDescent="0.25">
      <c r="A20" s="56"/>
      <c r="B20" s="56"/>
      <c r="C20" s="183"/>
      <c r="D20" s="184"/>
      <c r="E20" s="56"/>
    </row>
    <row r="21" spans="1:5" x14ac:dyDescent="0.25">
      <c r="A21" s="56"/>
      <c r="B21" s="56"/>
      <c r="C21" s="183"/>
      <c r="D21" s="184"/>
      <c r="E21" s="56"/>
    </row>
    <row r="22" spans="1:5" ht="42" customHeight="1" x14ac:dyDescent="0.25">
      <c r="A22" s="56"/>
      <c r="B22" s="269" t="s">
        <v>146</v>
      </c>
      <c r="C22" s="270"/>
      <c r="D22" s="271"/>
      <c r="E22" s="56"/>
    </row>
    <row r="23" spans="1:5" x14ac:dyDescent="0.25">
      <c r="A23" s="56"/>
      <c r="B23" s="108" t="s">
        <v>147</v>
      </c>
      <c r="C23" s="19">
        <v>4320082.62</v>
      </c>
      <c r="D23" s="58" t="s">
        <v>0</v>
      </c>
      <c r="E23" s="56"/>
    </row>
    <row r="24" spans="1:5" x14ac:dyDescent="0.25">
      <c r="A24" s="56"/>
      <c r="B24" s="108" t="s">
        <v>148</v>
      </c>
      <c r="C24" s="40">
        <v>5466000</v>
      </c>
      <c r="D24" s="58" t="s">
        <v>0</v>
      </c>
      <c r="E24" s="56"/>
    </row>
    <row r="25" spans="1:5" x14ac:dyDescent="0.25">
      <c r="A25" s="56"/>
      <c r="B25" s="28" t="s">
        <v>149</v>
      </c>
      <c r="C25" s="55">
        <f>C23-C24</f>
        <v>-1145917.3799999999</v>
      </c>
      <c r="D25" s="28" t="s">
        <v>0</v>
      </c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x14ac:dyDescent="0.25">
      <c r="A28" s="56"/>
      <c r="B28" s="56"/>
      <c r="C28" s="56"/>
      <c r="D28" s="178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>
      <c r="A36" s="186"/>
      <c r="B36" s="186"/>
      <c r="C36" s="186"/>
      <c r="D36" s="187"/>
      <c r="E36" s="186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x14ac:dyDescent="0.25">
      <c r="A51" s="219"/>
      <c r="B51" s="219"/>
      <c r="C51" s="219"/>
      <c r="D51" s="220"/>
      <c r="E51" s="219"/>
    </row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2015-09-25T10:56:29Z</dcterms:modified>
</cp:coreProperties>
</file>