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E31" i="19" l="1"/>
  <c r="C36" i="19" l="1"/>
  <c r="E36" i="19" s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F20" i="7" l="1"/>
  <c r="C9" i="12" l="1"/>
  <c r="C11" i="12" s="1"/>
  <c r="C32" i="8" s="1"/>
  <c r="E32" i="8" s="1"/>
  <c r="C9" i="13" l="1"/>
  <c r="C26" i="8" s="1"/>
  <c r="F8" i="2" l="1"/>
  <c r="F8" i="7"/>
  <c r="F19" i="7" s="1"/>
  <c r="F30" i="2" l="1"/>
  <c r="C9" i="10" s="1"/>
  <c r="C15" i="11" l="1"/>
  <c r="C29" i="8" s="1"/>
  <c r="C15" i="13"/>
  <c r="C27" i="8" s="1"/>
  <c r="C14" i="4"/>
  <c r="C25" i="8" s="1"/>
  <c r="C24" i="3"/>
  <c r="C23" i="8" s="1"/>
  <c r="F21" i="7"/>
  <c r="C18" i="8" s="1"/>
  <c r="C18" i="3"/>
  <c r="C22" i="8" s="1"/>
  <c r="C12" i="3"/>
  <c r="C21" i="8" s="1"/>
  <c r="C8" i="4"/>
  <c r="C24" i="8" s="1"/>
  <c r="C10" i="10"/>
  <c r="C17" i="8" s="1"/>
  <c r="F32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<sst xmlns="http://schemas.openxmlformats.org/spreadsheetml/2006/main" count="468" uniqueCount="220">
  <si>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</si>
  <si>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</si>
  <si>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</si>
  <si>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</si>
  <si>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</si>
  <si>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</si>
  <si>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</si>
  <si>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</si>
  <si>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</si>
  <si>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</si>
  <si>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</si>
  <si>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</si>
  <si>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</si>
  <si>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</si>
  <si>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</si>
  <si>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</si>
  <si>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</si>
  <si>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</si>
  <si>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</si>
  <si>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</si>
  <si>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</si>
  <si>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</si>
  <si>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</si>
  <si>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</si>
  <si>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</si>
  <si>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</si>
  <si>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</si>
  <si>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</si>
  <si>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</si>
  <si>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</si>
  <si>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</si>
  <si>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</si>
  <si>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</si>
  <si>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</si>
  <si>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</si>
  <si>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</si>
  <si>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</si>
  <si>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</si>
  <si>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</si>
  <si>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</si>
  <si>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</si>
  <si>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</si>
  <si>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</si>
  <si>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</si>
  <si>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</si>
  <si>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</si>
  <si>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</si>
  <si>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</si>
  <si>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</si>
  <si>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</si>
  <si>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</si>
  <si>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</si>
  <si>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</si>
  <si>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</si>
  <si>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</si>
  <si>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</si>
  <si>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</si>
  <si>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</si>
  <si>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</si>
  <si>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</si>
  <si>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</si>
  <si>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</si>
  <si>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</si>
  <si>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</si>
  <si>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</si>
  <si>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</si>
  <si>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</si>
  <si>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</si>
  <si>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</si>
  <si>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</si>
  <si>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</si>
  <si>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</si>
  <si>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</si>
  <si>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</si>
  <si>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</si>
  <si>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</si>
  <si>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</si>
  <si>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</si>
  <si>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</si>
  <si>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</si>
  <si>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</si>
  <si>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</si>
  <si>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</si>
  <si>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</si>
  <si>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</si>
  <si>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</si>
  <si>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</si>
  <si>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</si>
  <si>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</si>
  <si>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</si>
  <si>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</si>
  <si>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</si>
  <si>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</si>
  <si>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</si>
  <si>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</si>
  <si>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</si>
  <si>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</si>
  <si>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</si>
  <si>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</si>
  <si>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</si>
  <si>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</si>
  <si>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</si>
  <si>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</si>
  <si>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</si>
  <si>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</si>
  <si>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</si>
  <si>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</si>
  <si>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</si>
  <si>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</si>
  <si>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</si>
  <si>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</si>
  <si>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</si>
  <si>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</si>
  <si>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</si>
  <si>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</si>
  <si>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</si>
  <si>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</si>
  <si>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</si>
  <si>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</si>
  <si>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</si>
  <si>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</si>
  <si>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</si>
  <si>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</si>
  <si>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</si>
  <si>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</si>
  <si>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</si>
  <si>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</si>
  <si>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</si>
  <si>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</si>
  <si>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</si>
  <si>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</si>
  <si>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</si>
  <si>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</si>
  <si>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</si>
  <si>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</si>
  <si>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</si>
  <si>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</si>
  <si>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</si>
  <si>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</si>
  <si>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</si>
  <si>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</si>
  <si>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</si>
  <si>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</si>
  <si>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</si>
  <si>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</si>
  <si>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</si>
  <si>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</si>
  <si>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</si>
  <si>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</si>
  <si>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</si>
  <si>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</si>
  <si>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</si>
  <si>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</si>
  <si>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</si>
  <si>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</si>
  <si>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</si>
  <si>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</si>
  <si>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</si>
  <si>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</si>
  <si>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</si>
  <si>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</si>
  <si>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</si>
  <si>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</si>
  <si>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</si>
  <si>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</si>
  <si>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</si>
  <si>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</si>
  <si>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</si>
  <si>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</si>
  <si>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</si>
  <si>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</si>
  <si>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</si>
  <si>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</si>
  <si>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</si>
  <si>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</si>
  <si>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</si>
  <si>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</si>
  <si>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</si>
  <si>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</si>
  <si>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</si>
  <si>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</si>
  <si>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</si>
  <si>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</si>
  <si>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</si>
  <si>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</si>
  <si>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</si>
  <si>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</si>
  <si>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</si>
  <si>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SMS-tjeneste</t>
  </si>
  <si>
    <t xml:space="preserve">Ledningsnet ≤ Ø 200 mm </t>
  </si>
  <si>
    <t xml:space="preserve">Ø 200 mm &lt; Ledningsnet ≤ Ø 500 mm </t>
  </si>
  <si>
    <t>Ø 500 mm &lt; Ledningsnet ≤ Ø 800 mm</t>
  </si>
  <si>
    <t>Ø 800 mm &lt; Ledningsnet ≤ Ø 1000 mm</t>
  </si>
  <si>
    <t>Ø 1200 mm &lt; Ledningsnet ≤ Ø 1600 mm</t>
  </si>
  <si>
    <t>Brønde</t>
  </si>
  <si>
    <t>Stik</t>
  </si>
  <si>
    <t>Strømpeforing Ø 500 mm &lt; Ledningsnet ≤ Ø 800 mm</t>
  </si>
  <si>
    <t>Strømpeforing ≤ Ø 200 mm</t>
  </si>
  <si>
    <t>Indløb-/udløbsarrangement</t>
  </si>
  <si>
    <t>Jordbassin Klasse A</t>
  </si>
  <si>
    <t>Pumpestationer i brønde (&lt; 6,25 m2), Konstruktioner</t>
  </si>
  <si>
    <t>Pumpestationer m. overbygning (&lt; 20 m2), Konstruktioner</t>
  </si>
  <si>
    <t>Arbejdsplads</t>
  </si>
  <si>
    <t>Pumpestationer m. overbygning (&lt; 20 m2), Mek/EL</t>
  </si>
  <si>
    <t>Pumpestationer m. overbygning (&lt; 20 m2), SRO</t>
  </si>
  <si>
    <t>2014</t>
  </si>
  <si>
    <t>75</t>
  </si>
  <si>
    <t>50</t>
  </si>
  <si>
    <t>5</t>
  </si>
  <si>
    <t>20</t>
  </si>
  <si>
    <t>10</t>
  </si>
  <si>
    <t>Jordbassin Klasse B</t>
  </si>
  <si>
    <t>Ejendomsskatter</t>
  </si>
  <si>
    <t>Spildevandsafgift</t>
  </si>
  <si>
    <t>Køb af ydelser og produkter, der er omfattet af prisloftreguleringen, hos et andet selskab</t>
  </si>
  <si>
    <t xml:space="preserve">Selskabsskatter </t>
  </si>
  <si>
    <t xml:space="preserve">kr. </t>
  </si>
  <si>
    <t>Rebild Vand &amp; Spildevand AS</t>
  </si>
  <si>
    <t>S076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</si>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</sst>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Rebild Vand &amp; Spildevand AS</v>
      </c>
      <c r="B1" s="56"/>
      <c r="C1" s="56"/>
      <c r="D1" s="56"/>
      <c r="E1" s="56"/>
    </row>
    <row r="2" spans="1:5" x14ac:dyDescent="0.25">
      <c r="A2" s="222" t="str">
        <f>'1. Forside'!A2</f>
        <v>S076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188</v>
      </c>
      <c r="C7" s="51">
        <v>25000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25000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Rebild Vand &amp; Spildevand AS</v>
      </c>
      <c r="B1" s="26"/>
      <c r="C1" s="26"/>
      <c r="D1" s="26"/>
      <c r="E1" s="26"/>
    </row>
    <row r="2" spans="1:5" x14ac:dyDescent="0.25">
      <c r="A2" s="223" t="str">
        <f>'1. Forside'!A2</f>
        <v>S076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Rebild Vand &amp; Spildevand AS</v>
      </c>
      <c r="B1" s="26"/>
      <c r="C1" s="26"/>
      <c r="D1" s="26"/>
      <c r="E1" s="26"/>
    </row>
    <row r="2" spans="1:5" x14ac:dyDescent="0.25">
      <c r="A2" s="223" t="str">
        <f>'1. Forside'!A2</f>
        <v>S076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601433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640994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-39561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-194841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-760000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565159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Rebild Vand &amp; Spildevand AS</v>
      </c>
      <c r="B1" s="26"/>
      <c r="C1" s="26"/>
      <c r="D1" s="26"/>
      <c r="E1" s="26"/>
    </row>
    <row r="2" spans="1:5" x14ac:dyDescent="0.25">
      <c r="A2" s="223" t="str">
        <f>'1. Forside'!A2</f>
        <v>S076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-25920000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-12733263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-13186737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-2637347.4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16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Rebild Vand &amp;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45970442.436554998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32174049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1301182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-404823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1137667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34208075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2710462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2710462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-32894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-26023141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-3257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-26059292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10859245</v>
      </c>
      <c r="D27" s="79" t="s">
        <v>0</v>
      </c>
      <c r="E27" s="10">
        <f>IF(C27&lt;0,0,-C27)</f>
        <v>-10859245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37482431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37482431</v>
      </c>
      <c r="D36" s="79" t="s">
        <v>0</v>
      </c>
      <c r="E36" s="10">
        <f>-C36</f>
        <v>-37482431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-2371233.5634450018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Rebild Vand &amp;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S076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1167081</v>
      </c>
      <c r="F7" s="224" t="s">
        <v>0</v>
      </c>
      <c r="G7" s="225">
        <v>901829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1167081</v>
      </c>
      <c r="F11" s="228" t="s">
        <v>0</v>
      </c>
      <c r="G11" s="55">
        <f>E11+G7-G8-G9</f>
        <v>2068910</v>
      </c>
      <c r="H11" s="228" t="s">
        <v>0</v>
      </c>
      <c r="I11" s="55">
        <f>G11+I7-I8-I9</f>
        <v>2068910</v>
      </c>
      <c r="J11" s="228" t="s">
        <v>0</v>
      </c>
      <c r="K11" s="55">
        <f>K7-K8-K9+K10+I11</f>
        <v>2068910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Rebild Vand &amp;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11901399.778083403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-45225.319156716927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-259153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11597021.458926685</v>
      </c>
      <c r="D13" s="79" t="s">
        <v>0</v>
      </c>
      <c r="E13" s="6">
        <f>C13</f>
        <v>11597021.458926685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31843855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219</v>
      </c>
      <c r="C16" s="14">
        <f>'6. Gennemførte investeringer'!F32</f>
        <v>2406734.2265224485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510105.99413333321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investeringer'!F21</f>
        <v>1214666.6666666667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35975361.887322441</v>
      </c>
      <c r="D19" s="79" t="s">
        <v>0</v>
      </c>
      <c r="E19" s="8">
        <f>C19</f>
        <v>35975361.887322441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5238000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119000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1806074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25000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-39561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565159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7713672</v>
      </c>
      <c r="D30" s="79" t="s">
        <v>0</v>
      </c>
      <c r="E30" s="6">
        <f>C30</f>
        <v>7713672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-2637347.4</v>
      </c>
      <c r="D32" s="79" t="s">
        <v>0</v>
      </c>
      <c r="E32" s="10">
        <f>C32</f>
        <v>-2637347.4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-2371233.5634450018</v>
      </c>
      <c r="D34" s="79" t="s">
        <v>0</v>
      </c>
      <c r="E34" s="12">
        <f>C34</f>
        <v>-2371233.5634450018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50277474.382804126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1084302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46.368515766644464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Rebild Vand &amp;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S076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11901399.778083403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11901399.778083403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11901399.778083403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-45225.319156716927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Rebild Vand &amp;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9205732.728347512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11856174.458926685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11901399.778083403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1036611.9206710643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259153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Rebild Vand &amp;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1459317441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31843855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31843855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3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Rebild Vand &amp;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S076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189</v>
      </c>
      <c r="C8" s="30" t="s">
        <v>205</v>
      </c>
      <c r="D8" s="31" t="s">
        <v>206</v>
      </c>
      <c r="E8" s="32">
        <v>10952570.83</v>
      </c>
      <c r="F8" s="34">
        <f t="shared" ref="F8" si="0">E8/D8</f>
        <v>146034.27773333332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 t="s">
        <v>205</v>
      </c>
      <c r="D9" s="31" t="s">
        <v>206</v>
      </c>
      <c r="E9" s="32">
        <v>10200815.890000001</v>
      </c>
      <c r="F9" s="34">
        <f t="shared" ref="F9:F29" si="1">E9/D9</f>
        <v>136010.87853333334</v>
      </c>
      <c r="G9" s="35" t="s">
        <v>0</v>
      </c>
      <c r="H9" s="26"/>
    </row>
    <row r="10" spans="1:8" s="150" customFormat="1" x14ac:dyDescent="0.25">
      <c r="A10" s="26"/>
      <c r="B10" s="29" t="s">
        <v>191</v>
      </c>
      <c r="C10" s="30" t="s">
        <v>205</v>
      </c>
      <c r="D10" s="31" t="s">
        <v>206</v>
      </c>
      <c r="E10" s="32">
        <v>3841901.8</v>
      </c>
      <c r="F10" s="34">
        <f t="shared" si="1"/>
        <v>51225.357333333333</v>
      </c>
      <c r="G10" s="35" t="s">
        <v>0</v>
      </c>
      <c r="H10" s="26"/>
    </row>
    <row r="11" spans="1:8" s="150" customFormat="1" x14ac:dyDescent="0.25">
      <c r="A11" s="26"/>
      <c r="B11" s="29" t="s">
        <v>192</v>
      </c>
      <c r="C11" s="30" t="s">
        <v>205</v>
      </c>
      <c r="D11" s="31" t="s">
        <v>206</v>
      </c>
      <c r="E11" s="32">
        <v>621536.57999999996</v>
      </c>
      <c r="F11" s="34">
        <f t="shared" si="1"/>
        <v>8287.1543999999994</v>
      </c>
      <c r="G11" s="35" t="s">
        <v>0</v>
      </c>
      <c r="H11" s="26"/>
    </row>
    <row r="12" spans="1:8" s="150" customFormat="1" x14ac:dyDescent="0.25">
      <c r="A12" s="26"/>
      <c r="B12" s="29" t="s">
        <v>193</v>
      </c>
      <c r="C12" s="30" t="s">
        <v>205</v>
      </c>
      <c r="D12" s="31" t="s">
        <v>206</v>
      </c>
      <c r="E12" s="32">
        <v>3811987.24</v>
      </c>
      <c r="F12" s="34">
        <f t="shared" si="1"/>
        <v>50826.496533333338</v>
      </c>
      <c r="G12" s="35" t="s">
        <v>0</v>
      </c>
      <c r="H12" s="26"/>
    </row>
    <row r="13" spans="1:8" s="150" customFormat="1" x14ac:dyDescent="0.25">
      <c r="A13" s="26"/>
      <c r="B13" s="29" t="s">
        <v>194</v>
      </c>
      <c r="C13" s="30" t="s">
        <v>205</v>
      </c>
      <c r="D13" s="31" t="s">
        <v>206</v>
      </c>
      <c r="E13" s="32">
        <v>14780227.630000001</v>
      </c>
      <c r="F13" s="34">
        <f t="shared" si="1"/>
        <v>197069.70173333335</v>
      </c>
      <c r="G13" s="35" t="s">
        <v>0</v>
      </c>
      <c r="H13" s="26"/>
    </row>
    <row r="14" spans="1:8" s="150" customFormat="1" x14ac:dyDescent="0.25">
      <c r="A14" s="26"/>
      <c r="B14" s="29" t="s">
        <v>195</v>
      </c>
      <c r="C14" s="30" t="s">
        <v>205</v>
      </c>
      <c r="D14" s="31" t="s">
        <v>206</v>
      </c>
      <c r="E14" s="32">
        <v>108200.72</v>
      </c>
      <c r="F14" s="34">
        <f t="shared" si="1"/>
        <v>1442.6762666666666</v>
      </c>
      <c r="G14" s="35" t="s">
        <v>0</v>
      </c>
      <c r="H14" s="26"/>
    </row>
    <row r="15" spans="1:8" s="150" customFormat="1" x14ac:dyDescent="0.25">
      <c r="A15" s="26"/>
      <c r="B15" s="29" t="s">
        <v>196</v>
      </c>
      <c r="C15" s="30" t="s">
        <v>205</v>
      </c>
      <c r="D15" s="31" t="s">
        <v>207</v>
      </c>
      <c r="E15" s="32">
        <v>488581.73</v>
      </c>
      <c r="F15" s="34">
        <f t="shared" si="1"/>
        <v>9771.6345999999994</v>
      </c>
      <c r="G15" s="35" t="s">
        <v>0</v>
      </c>
      <c r="H15" s="26"/>
    </row>
    <row r="16" spans="1:8" s="150" customFormat="1" x14ac:dyDescent="0.25">
      <c r="A16" s="26"/>
      <c r="B16" s="29" t="s">
        <v>197</v>
      </c>
      <c r="C16" s="30" t="s">
        <v>205</v>
      </c>
      <c r="D16" s="31" t="s">
        <v>207</v>
      </c>
      <c r="E16" s="32">
        <v>14670.85</v>
      </c>
      <c r="F16" s="34">
        <f t="shared" si="1"/>
        <v>293.41700000000003</v>
      </c>
      <c r="G16" s="35" t="s">
        <v>0</v>
      </c>
      <c r="H16" s="26"/>
    </row>
    <row r="17" spans="1:8" s="150" customFormat="1" x14ac:dyDescent="0.25">
      <c r="A17" s="26"/>
      <c r="B17" s="29" t="s">
        <v>198</v>
      </c>
      <c r="C17" s="30" t="s">
        <v>205</v>
      </c>
      <c r="D17" s="31" t="s">
        <v>206</v>
      </c>
      <c r="E17" s="32">
        <v>221285.83</v>
      </c>
      <c r="F17" s="34">
        <f t="shared" si="1"/>
        <v>2950.4777333333332</v>
      </c>
      <c r="G17" s="35" t="s">
        <v>0</v>
      </c>
      <c r="H17" s="26"/>
    </row>
    <row r="18" spans="1:8" s="150" customFormat="1" x14ac:dyDescent="0.25">
      <c r="A18" s="26"/>
      <c r="B18" s="29" t="s">
        <v>198</v>
      </c>
      <c r="C18" s="30" t="s">
        <v>205</v>
      </c>
      <c r="D18" s="31" t="s">
        <v>206</v>
      </c>
      <c r="E18" s="32">
        <v>238595.64</v>
      </c>
      <c r="F18" s="34">
        <f t="shared" si="1"/>
        <v>3181.2752</v>
      </c>
      <c r="G18" s="35" t="s">
        <v>0</v>
      </c>
      <c r="H18" s="26"/>
    </row>
    <row r="19" spans="1:8" s="150" customFormat="1" x14ac:dyDescent="0.25">
      <c r="A19" s="26"/>
      <c r="B19" s="29" t="s">
        <v>199</v>
      </c>
      <c r="C19" s="30" t="s">
        <v>205</v>
      </c>
      <c r="D19" s="31" t="s">
        <v>207</v>
      </c>
      <c r="E19" s="32">
        <v>2171000</v>
      </c>
      <c r="F19" s="34">
        <f t="shared" si="1"/>
        <v>43420</v>
      </c>
      <c r="G19" s="35" t="s">
        <v>0</v>
      </c>
      <c r="H19" s="26"/>
    </row>
    <row r="20" spans="1:8" s="150" customFormat="1" x14ac:dyDescent="0.25">
      <c r="A20" s="26"/>
      <c r="B20" s="29" t="s">
        <v>200</v>
      </c>
      <c r="C20" s="30" t="s">
        <v>205</v>
      </c>
      <c r="D20" s="31" t="s">
        <v>207</v>
      </c>
      <c r="E20" s="32">
        <v>263054</v>
      </c>
      <c r="F20" s="34">
        <f t="shared" si="1"/>
        <v>5261.08</v>
      </c>
      <c r="G20" s="35" t="s">
        <v>0</v>
      </c>
      <c r="H20" s="26"/>
    </row>
    <row r="21" spans="1:8" s="150" customFormat="1" x14ac:dyDescent="0.25">
      <c r="A21" s="26"/>
      <c r="B21" s="29" t="s">
        <v>201</v>
      </c>
      <c r="C21" s="30" t="s">
        <v>205</v>
      </c>
      <c r="D21" s="31" t="s">
        <v>207</v>
      </c>
      <c r="E21" s="32">
        <v>400000</v>
      </c>
      <c r="F21" s="34">
        <f t="shared" si="1"/>
        <v>8000</v>
      </c>
      <c r="G21" s="35" t="s">
        <v>0</v>
      </c>
      <c r="H21" s="26"/>
    </row>
    <row r="22" spans="1:8" s="150" customFormat="1" x14ac:dyDescent="0.25">
      <c r="A22" s="26"/>
      <c r="B22" s="29" t="s">
        <v>201</v>
      </c>
      <c r="C22" s="30" t="s">
        <v>205</v>
      </c>
      <c r="D22" s="31" t="s">
        <v>207</v>
      </c>
      <c r="E22" s="32">
        <v>110000</v>
      </c>
      <c r="F22" s="34">
        <f t="shared" si="1"/>
        <v>2200</v>
      </c>
      <c r="G22" s="35" t="s">
        <v>0</v>
      </c>
      <c r="H22" s="26"/>
    </row>
    <row r="23" spans="1:8" s="150" customFormat="1" x14ac:dyDescent="0.25">
      <c r="A23" s="26"/>
      <c r="B23" s="29" t="s">
        <v>201</v>
      </c>
      <c r="C23" s="30" t="s">
        <v>205</v>
      </c>
      <c r="D23" s="31" t="s">
        <v>207</v>
      </c>
      <c r="E23" s="32">
        <v>400000</v>
      </c>
      <c r="F23" s="34">
        <f t="shared" si="1"/>
        <v>8000</v>
      </c>
      <c r="G23" s="35" t="s">
        <v>0</v>
      </c>
      <c r="H23" s="26"/>
    </row>
    <row r="24" spans="1:8" s="150" customFormat="1" x14ac:dyDescent="0.25">
      <c r="A24" s="26"/>
      <c r="B24" s="29" t="s">
        <v>202</v>
      </c>
      <c r="C24" s="30" t="s">
        <v>205</v>
      </c>
      <c r="D24" s="31" t="s">
        <v>208</v>
      </c>
      <c r="E24" s="32">
        <v>302448</v>
      </c>
      <c r="F24" s="34">
        <f t="shared" si="1"/>
        <v>60489.599999999999</v>
      </c>
      <c r="G24" s="35" t="s">
        <v>0</v>
      </c>
      <c r="H24" s="26"/>
    </row>
    <row r="25" spans="1:8" s="150" customFormat="1" x14ac:dyDescent="0.25">
      <c r="A25" s="26"/>
      <c r="B25" s="29" t="s">
        <v>202</v>
      </c>
      <c r="C25" s="30" t="s">
        <v>205</v>
      </c>
      <c r="D25" s="31" t="s">
        <v>208</v>
      </c>
      <c r="E25" s="32">
        <v>25471</v>
      </c>
      <c r="F25" s="34">
        <f t="shared" si="1"/>
        <v>5094.2</v>
      </c>
      <c r="G25" s="35" t="s">
        <v>0</v>
      </c>
      <c r="H25" s="26"/>
    </row>
    <row r="26" spans="1:8" s="150" customFormat="1" x14ac:dyDescent="0.25">
      <c r="A26" s="26"/>
      <c r="B26" s="29" t="s">
        <v>203</v>
      </c>
      <c r="C26" s="30" t="s">
        <v>205</v>
      </c>
      <c r="D26" s="31" t="s">
        <v>209</v>
      </c>
      <c r="E26" s="32">
        <v>1227593</v>
      </c>
      <c r="F26" s="34">
        <f t="shared" si="1"/>
        <v>61379.65</v>
      </c>
      <c r="G26" s="35" t="s">
        <v>0</v>
      </c>
      <c r="H26" s="26"/>
    </row>
    <row r="27" spans="1:8" s="150" customFormat="1" x14ac:dyDescent="0.25">
      <c r="A27" s="26"/>
      <c r="B27" s="29" t="s">
        <v>204</v>
      </c>
      <c r="C27" s="30" t="s">
        <v>205</v>
      </c>
      <c r="D27" s="31" t="s">
        <v>210</v>
      </c>
      <c r="E27" s="32">
        <v>22050</v>
      </c>
      <c r="F27" s="34">
        <f t="shared" si="1"/>
        <v>2205</v>
      </c>
      <c r="G27" s="35" t="s">
        <v>0</v>
      </c>
      <c r="H27" s="26"/>
    </row>
    <row r="28" spans="1:8" s="150" customFormat="1" x14ac:dyDescent="0.25">
      <c r="A28" s="26"/>
      <c r="B28" s="29" t="s">
        <v>202</v>
      </c>
      <c r="C28" s="30" t="s">
        <v>205</v>
      </c>
      <c r="D28" s="31" t="s">
        <v>208</v>
      </c>
      <c r="E28" s="32">
        <v>494861</v>
      </c>
      <c r="F28" s="34">
        <f t="shared" si="1"/>
        <v>98972.2</v>
      </c>
      <c r="G28" s="35" t="s">
        <v>0</v>
      </c>
      <c r="H28" s="26"/>
    </row>
    <row r="29" spans="1:8" s="150" customFormat="1" x14ac:dyDescent="0.25">
      <c r="A29" s="26"/>
      <c r="B29" s="29" t="s">
        <v>189</v>
      </c>
      <c r="C29" s="30" t="s">
        <v>205</v>
      </c>
      <c r="D29" s="31" t="s">
        <v>206</v>
      </c>
      <c r="E29" s="32">
        <v>282894</v>
      </c>
      <c r="F29" s="34">
        <f t="shared" si="1"/>
        <v>3771.92</v>
      </c>
      <c r="G29" s="35" t="s">
        <v>0</v>
      </c>
      <c r="H29" s="26"/>
    </row>
    <row r="30" spans="1:8" s="150" customFormat="1" x14ac:dyDescent="0.25">
      <c r="A30" s="26"/>
      <c r="B30" s="23" t="s">
        <v>72</v>
      </c>
      <c r="C30" s="160"/>
      <c r="D30" s="160"/>
      <c r="E30" s="160"/>
      <c r="F30" s="36">
        <f>SUM(F8:F29)</f>
        <v>905886.9970666666</v>
      </c>
      <c r="G30" s="37" t="s">
        <v>0</v>
      </c>
      <c r="H30" s="26"/>
    </row>
    <row r="31" spans="1:8" s="150" customFormat="1" x14ac:dyDescent="0.25">
      <c r="A31" s="26"/>
      <c r="B31" s="107" t="s">
        <v>136</v>
      </c>
      <c r="C31" s="161"/>
      <c r="D31" s="161"/>
      <c r="E31" s="161"/>
      <c r="F31" s="66">
        <v>1500847.2294557821</v>
      </c>
      <c r="G31" s="37" t="s">
        <v>0</v>
      </c>
      <c r="H31" s="26"/>
    </row>
    <row r="32" spans="1:8" s="150" customFormat="1" x14ac:dyDescent="0.25">
      <c r="A32" s="26"/>
      <c r="B32" s="39" t="s">
        <v>69</v>
      </c>
      <c r="C32" s="162"/>
      <c r="D32" s="162"/>
      <c r="E32" s="163"/>
      <c r="F32" s="38">
        <f>F30+F31</f>
        <v>2406734.2265224485</v>
      </c>
      <c r="G32" s="38" t="s">
        <v>0</v>
      </c>
      <c r="H32" s="26"/>
    </row>
    <row r="33" spans="1:8" s="150" customFormat="1" x14ac:dyDescent="0.25">
      <c r="A33" s="26"/>
      <c r="B33" s="26"/>
      <c r="C33" s="26"/>
      <c r="D33" s="26"/>
      <c r="E33" s="26"/>
      <c r="F33" s="26"/>
      <c r="G33" s="26"/>
      <c r="H33" s="26"/>
    </row>
    <row r="34" spans="1:8" s="150" customFormat="1" x14ac:dyDescent="0.25">
      <c r="A34" s="26"/>
      <c r="B34" s="26"/>
      <c r="C34" s="26"/>
      <c r="D34" s="26"/>
      <c r="E34" s="26"/>
      <c r="F34" s="26"/>
      <c r="G34" s="26"/>
      <c r="H34" s="26"/>
    </row>
    <row r="35" spans="1:8" s="150" customFormat="1" x14ac:dyDescent="0.25">
      <c r="A35" s="26"/>
      <c r="B35" s="26"/>
      <c r="C35" s="26"/>
      <c r="D35" s="26"/>
      <c r="E35" s="26"/>
      <c r="F35" s="26"/>
      <c r="G35" s="26"/>
      <c r="H35" s="26"/>
    </row>
    <row r="36" spans="1:8" s="150" customFormat="1" hidden="1" x14ac:dyDescent="0.25"/>
    <row r="37" spans="1:8" s="150" customFormat="1" hidden="1" x14ac:dyDescent="0.25"/>
    <row r="38" spans="1:8" s="150" customFormat="1" hidden="1" x14ac:dyDescent="0.25"/>
    <row r="39" spans="1:8" s="150" customFormat="1" ht="14.45" hidden="1" customHeight="1" x14ac:dyDescent="0.25"/>
    <row r="40" spans="1:8" s="150" customFormat="1" ht="14.45" hidden="1" customHeight="1" x14ac:dyDescent="0.25"/>
    <row r="41" spans="1:8" s="150" customFormat="1" ht="15" hidden="1" customHeight="1" x14ac:dyDescent="0.25"/>
    <row r="42" spans="1:8" s="150" customFormat="1" ht="15" hidden="1" customHeight="1" x14ac:dyDescent="0.25"/>
    <row r="43" spans="1:8" s="150" customFormat="1" ht="15" hidden="1" customHeight="1" x14ac:dyDescent="0.25"/>
    <row r="44" spans="1:8" s="150" customFormat="1" ht="15" hidden="1" customHeight="1" x14ac:dyDescent="0.25"/>
    <row r="45" spans="1:8" s="150" customFormat="1" ht="15" hidden="1" customHeight="1" x14ac:dyDescent="0.25"/>
    <row r="46" spans="1:8" s="150" customFormat="1" hidden="1" x14ac:dyDescent="0.25"/>
    <row r="47" spans="1:8" s="150" customFormat="1" hidden="1" x14ac:dyDescent="0.25"/>
    <row r="48" spans="1: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Rebild Vand &amp; Spildevand AS</v>
      </c>
      <c r="B1" s="164"/>
      <c r="C1" s="164"/>
      <c r="D1" s="164"/>
      <c r="E1" s="164"/>
    </row>
    <row r="2" spans="1:5" x14ac:dyDescent="0.25">
      <c r="A2" s="1" t="str">
        <f>'1. Forside'!A2</f>
        <v>S076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497668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804000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investeringer'!F30</f>
        <v>905886.9970666666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510105.99413333321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Rebild Vand &amp;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S076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189</v>
      </c>
      <c r="C8" s="30">
        <v>2015</v>
      </c>
      <c r="D8" s="31">
        <v>75</v>
      </c>
      <c r="E8" s="32">
        <v>14250000</v>
      </c>
      <c r="F8" s="45">
        <f>E8/D8</f>
        <v>190000</v>
      </c>
      <c r="G8" s="35" t="s">
        <v>0</v>
      </c>
      <c r="H8" s="26"/>
    </row>
    <row r="9" spans="1:8" s="150" customFormat="1" x14ac:dyDescent="0.25">
      <c r="A9" s="26"/>
      <c r="B9" s="29" t="s">
        <v>211</v>
      </c>
      <c r="C9" s="30">
        <v>2015</v>
      </c>
      <c r="D9" s="31">
        <v>50</v>
      </c>
      <c r="E9" s="32">
        <v>2200000</v>
      </c>
      <c r="F9" s="45">
        <f t="shared" ref="F9:F18" si="0">E9/D9</f>
        <v>44000</v>
      </c>
      <c r="G9" s="35" t="s">
        <v>0</v>
      </c>
      <c r="H9" s="26"/>
    </row>
    <row r="10" spans="1:8" s="150" customFormat="1" x14ac:dyDescent="0.25">
      <c r="A10" s="26"/>
      <c r="B10" s="29" t="s">
        <v>201</v>
      </c>
      <c r="C10" s="30">
        <v>2015</v>
      </c>
      <c r="D10" s="31">
        <v>50</v>
      </c>
      <c r="E10" s="32">
        <v>3100000</v>
      </c>
      <c r="F10" s="45">
        <f t="shared" si="0"/>
        <v>62000</v>
      </c>
      <c r="G10" s="35" t="s">
        <v>0</v>
      </c>
      <c r="H10" s="26"/>
    </row>
    <row r="11" spans="1:8" s="150" customFormat="1" x14ac:dyDescent="0.25">
      <c r="A11" s="26"/>
      <c r="B11" s="29" t="s">
        <v>203</v>
      </c>
      <c r="C11" s="30">
        <v>2015</v>
      </c>
      <c r="D11" s="31">
        <v>20</v>
      </c>
      <c r="E11" s="32">
        <v>6550000</v>
      </c>
      <c r="F11" s="45">
        <f t="shared" si="0"/>
        <v>327500</v>
      </c>
      <c r="G11" s="35" t="s">
        <v>0</v>
      </c>
      <c r="H11" s="26"/>
    </row>
    <row r="12" spans="1:8" s="150" customFormat="1" x14ac:dyDescent="0.25">
      <c r="A12" s="26"/>
      <c r="B12" s="29" t="s">
        <v>204</v>
      </c>
      <c r="C12" s="30">
        <v>2015</v>
      </c>
      <c r="D12" s="31">
        <v>10</v>
      </c>
      <c r="E12" s="32">
        <v>650000</v>
      </c>
      <c r="F12" s="45">
        <f t="shared" si="0"/>
        <v>65000</v>
      </c>
      <c r="G12" s="35" t="s">
        <v>0</v>
      </c>
      <c r="H12" s="26"/>
    </row>
    <row r="13" spans="1:8" s="150" customFormat="1" x14ac:dyDescent="0.25">
      <c r="A13" s="26"/>
      <c r="B13" s="29" t="s">
        <v>198</v>
      </c>
      <c r="C13" s="30">
        <v>2015</v>
      </c>
      <c r="D13" s="31">
        <v>75</v>
      </c>
      <c r="E13" s="32">
        <v>700000</v>
      </c>
      <c r="F13" s="45">
        <f t="shared" si="0"/>
        <v>9333.3333333333339</v>
      </c>
      <c r="G13" s="35" t="s">
        <v>0</v>
      </c>
      <c r="H13" s="26"/>
    </row>
    <row r="14" spans="1:8" s="150" customFormat="1" x14ac:dyDescent="0.25">
      <c r="A14" s="26"/>
      <c r="B14" s="29" t="s">
        <v>189</v>
      </c>
      <c r="C14" s="30">
        <v>2016</v>
      </c>
      <c r="D14" s="31">
        <v>75</v>
      </c>
      <c r="E14" s="32">
        <v>20200000</v>
      </c>
      <c r="F14" s="45">
        <f t="shared" si="0"/>
        <v>269333.33333333331</v>
      </c>
      <c r="G14" s="35" t="s">
        <v>0</v>
      </c>
      <c r="H14" s="26"/>
    </row>
    <row r="15" spans="1:8" s="150" customFormat="1" x14ac:dyDescent="0.25">
      <c r="A15" s="26"/>
      <c r="B15" s="29" t="s">
        <v>211</v>
      </c>
      <c r="C15" s="30">
        <v>2016</v>
      </c>
      <c r="D15" s="31">
        <v>50</v>
      </c>
      <c r="E15" s="32">
        <v>5000000</v>
      </c>
      <c r="F15" s="45">
        <f t="shared" si="0"/>
        <v>100000</v>
      </c>
      <c r="G15" s="35" t="s">
        <v>0</v>
      </c>
      <c r="H15" s="26"/>
    </row>
    <row r="16" spans="1:8" s="150" customFormat="1" x14ac:dyDescent="0.25">
      <c r="A16" s="26"/>
      <c r="B16" s="29" t="s">
        <v>201</v>
      </c>
      <c r="C16" s="30">
        <v>2016</v>
      </c>
      <c r="D16" s="31">
        <v>50</v>
      </c>
      <c r="E16" s="32">
        <v>250000</v>
      </c>
      <c r="F16" s="45">
        <f t="shared" si="0"/>
        <v>5000</v>
      </c>
      <c r="G16" s="35" t="s">
        <v>0</v>
      </c>
      <c r="H16" s="26"/>
    </row>
    <row r="17" spans="1:8" s="150" customFormat="1" x14ac:dyDescent="0.25">
      <c r="A17" s="26"/>
      <c r="B17" s="29" t="s">
        <v>203</v>
      </c>
      <c r="C17" s="30">
        <v>2016</v>
      </c>
      <c r="D17" s="31">
        <v>20</v>
      </c>
      <c r="E17" s="32">
        <v>2150000</v>
      </c>
      <c r="F17" s="45">
        <f t="shared" si="0"/>
        <v>107500</v>
      </c>
      <c r="G17" s="35" t="s">
        <v>0</v>
      </c>
      <c r="H17" s="26"/>
    </row>
    <row r="18" spans="1:8" s="150" customFormat="1" x14ac:dyDescent="0.25">
      <c r="A18" s="26"/>
      <c r="B18" s="29" t="s">
        <v>204</v>
      </c>
      <c r="C18" s="30">
        <v>2016</v>
      </c>
      <c r="D18" s="31">
        <v>10</v>
      </c>
      <c r="E18" s="32">
        <v>350000</v>
      </c>
      <c r="F18" s="45">
        <f t="shared" si="0"/>
        <v>35000</v>
      </c>
      <c r="G18" s="35" t="s">
        <v>0</v>
      </c>
      <c r="H18" s="26"/>
    </row>
    <row r="19" spans="1:8" s="150" customFormat="1" x14ac:dyDescent="0.25">
      <c r="A19" s="26"/>
      <c r="B19" s="109" t="s">
        <v>73</v>
      </c>
      <c r="C19" s="167"/>
      <c r="D19" s="168"/>
      <c r="E19" s="169"/>
      <c r="F19" s="46">
        <f>SUMIF(C8:C18,"2015",F8:F18)</f>
        <v>697833.33333333337</v>
      </c>
      <c r="G19" s="47" t="s">
        <v>0</v>
      </c>
      <c r="H19" s="26"/>
    </row>
    <row r="20" spans="1:8" s="150" customFormat="1" x14ac:dyDescent="0.25">
      <c r="A20" s="26"/>
      <c r="B20" s="107" t="s">
        <v>134</v>
      </c>
      <c r="C20" s="170"/>
      <c r="D20" s="171"/>
      <c r="E20" s="172"/>
      <c r="F20" s="46">
        <f>SUMIF(C8:C18,"2016",F8:F18)</f>
        <v>516833.33333333331</v>
      </c>
      <c r="G20" s="47" t="s">
        <v>0</v>
      </c>
      <c r="H20" s="26"/>
    </row>
    <row r="21" spans="1:8" s="150" customFormat="1" x14ac:dyDescent="0.25">
      <c r="A21" s="26"/>
      <c r="B21" s="50" t="s">
        <v>36</v>
      </c>
      <c r="C21" s="173"/>
      <c r="D21" s="174"/>
      <c r="E21" s="174"/>
      <c r="F21" s="48">
        <f>F19+F20</f>
        <v>1214666.6666666667</v>
      </c>
      <c r="G21" s="49" t="s">
        <v>0</v>
      </c>
      <c r="H21" s="26"/>
    </row>
    <row r="22" spans="1:8" s="150" customFormat="1" x14ac:dyDescent="0.25">
      <c r="A22" s="26"/>
      <c r="B22" s="26"/>
      <c r="C22" s="166"/>
      <c r="D22" s="26"/>
      <c r="E22" s="26"/>
      <c r="F22" s="26"/>
      <c r="G22" s="26"/>
      <c r="H22" s="26"/>
    </row>
    <row r="23" spans="1:8" s="150" customFormat="1" x14ac:dyDescent="0.25">
      <c r="A23" s="26"/>
      <c r="B23" s="26"/>
      <c r="C23" s="166"/>
      <c r="D23" s="26"/>
      <c r="E23" s="26"/>
      <c r="F23" s="26"/>
      <c r="G23" s="26"/>
      <c r="H23" s="26"/>
    </row>
    <row r="24" spans="1:8" s="150" customFormat="1" x14ac:dyDescent="0.25">
      <c r="A24" s="26"/>
      <c r="B24" s="26"/>
      <c r="C24" s="166"/>
      <c r="D24" s="26"/>
      <c r="E24" s="26"/>
      <c r="F24" s="175"/>
      <c r="G24" s="175"/>
      <c r="H24" s="2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t="12" hidden="1" customHeight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Rebild Vand &amp; Spildevand AS</v>
      </c>
      <c r="B1" s="56"/>
      <c r="C1" s="56"/>
      <c r="D1" s="178"/>
      <c r="E1" s="56"/>
    </row>
    <row r="2" spans="1:5" x14ac:dyDescent="0.25">
      <c r="A2" s="222" t="str">
        <f>'1. Forside'!A2</f>
        <v>S076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212</v>
      </c>
      <c r="C8" s="51">
        <v>40000</v>
      </c>
      <c r="D8" s="182" t="s">
        <v>0</v>
      </c>
      <c r="E8" s="56"/>
    </row>
    <row r="9" spans="1:5" x14ac:dyDescent="0.25">
      <c r="A9" s="56"/>
      <c r="B9" s="207" t="s">
        <v>213</v>
      </c>
      <c r="C9" s="51">
        <v>200000</v>
      </c>
      <c r="D9" s="182" t="s">
        <v>0</v>
      </c>
      <c r="E9" s="56"/>
    </row>
    <row r="10" spans="1:5" x14ac:dyDescent="0.25">
      <c r="A10" s="56"/>
      <c r="B10" s="207" t="s">
        <v>215</v>
      </c>
      <c r="C10" s="51">
        <v>730000</v>
      </c>
      <c r="D10" s="182" t="s">
        <v>216</v>
      </c>
      <c r="E10" s="56"/>
    </row>
    <row r="11" spans="1:5" x14ac:dyDescent="0.25">
      <c r="A11" s="56"/>
      <c r="B11" s="207" t="s">
        <v>214</v>
      </c>
      <c r="C11" s="51">
        <v>4235000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5238000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6" t="s">
        <v>145</v>
      </c>
      <c r="C15" s="267"/>
      <c r="D15" s="268"/>
      <c r="E15" s="56"/>
    </row>
    <row r="16" spans="1:5" x14ac:dyDescent="0.25">
      <c r="A16" s="56"/>
      <c r="B16" s="53" t="s">
        <v>71</v>
      </c>
      <c r="C16" s="51">
        <v>44000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75000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119000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69" t="s">
        <v>146</v>
      </c>
      <c r="C21" s="270"/>
      <c r="D21" s="271"/>
      <c r="E21" s="56"/>
    </row>
    <row r="22" spans="1:5" x14ac:dyDescent="0.25">
      <c r="A22" s="56"/>
      <c r="B22" s="108" t="s">
        <v>147</v>
      </c>
      <c r="C22" s="19">
        <v>6936274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5130200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1806074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  <row r="51" spans="1:5" hidden="1" x14ac:dyDescent="0.25"/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2015-09-28T11:42:23Z</dcterms:modified>
</cp:coreProperties>
</file>